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xserver\hinagata-free\20260203\business\down\"/>
    </mc:Choice>
  </mc:AlternateContent>
  <xr:revisionPtr revIDLastSave="0" documentId="13_ncr:1_{DAD1E56A-CFC9-4941-943E-DDD09E332CA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残業管理" sheetId="1" r:id="rId1"/>
  </sheets>
  <definedNames>
    <definedName name="_xlnm.Print_Area" localSheetId="0">残業管理!$B$2:$U$45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44" i="1" l="1"/>
  <c r="P45" i="1" s="1"/>
  <c r="O44" i="1"/>
  <c r="O45" i="1" s="1"/>
  <c r="N44" i="1"/>
  <c r="N45" i="1" s="1"/>
  <c r="M44" i="1"/>
  <c r="M45" i="1" s="1"/>
  <c r="L44" i="1"/>
  <c r="L45" i="1" s="1"/>
  <c r="K44" i="1"/>
  <c r="K45" i="1" s="1"/>
  <c r="J44" i="1"/>
  <c r="J45" i="1" s="1"/>
  <c r="I44" i="1"/>
  <c r="I45" i="1" s="1"/>
  <c r="H44" i="1"/>
  <c r="H45" i="1" s="1"/>
  <c r="G44" i="1"/>
  <c r="G45" i="1" s="1"/>
  <c r="F44" i="1"/>
  <c r="F45" i="1" s="1"/>
  <c r="E44" i="1"/>
  <c r="Q44" i="1" s="1"/>
  <c r="Q43" i="1"/>
  <c r="U42" i="1"/>
  <c r="T42" i="1"/>
  <c r="S42" i="1"/>
  <c r="R42" i="1"/>
  <c r="Q42" i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Q40" i="1" s="1"/>
  <c r="Q39" i="1"/>
  <c r="U38" i="1"/>
  <c r="T38" i="1"/>
  <c r="S38" i="1"/>
  <c r="R38" i="1"/>
  <c r="Q38" i="1"/>
  <c r="P36" i="1"/>
  <c r="P37" i="1" s="1"/>
  <c r="O36" i="1"/>
  <c r="O37" i="1" s="1"/>
  <c r="N36" i="1"/>
  <c r="N37" i="1" s="1"/>
  <c r="M36" i="1"/>
  <c r="M37" i="1" s="1"/>
  <c r="L36" i="1"/>
  <c r="L37" i="1" s="1"/>
  <c r="K36" i="1"/>
  <c r="K37" i="1" s="1"/>
  <c r="J36" i="1"/>
  <c r="J37" i="1" s="1"/>
  <c r="I36" i="1"/>
  <c r="I37" i="1" s="1"/>
  <c r="H36" i="1"/>
  <c r="H37" i="1" s="1"/>
  <c r="G36" i="1"/>
  <c r="G37" i="1" s="1"/>
  <c r="F36" i="1"/>
  <c r="F37" i="1" s="1"/>
  <c r="E36" i="1"/>
  <c r="Q36" i="1" s="1"/>
  <c r="Q35" i="1"/>
  <c r="R34" i="1"/>
  <c r="Q34" i="1"/>
  <c r="P32" i="1"/>
  <c r="P33" i="1" s="1"/>
  <c r="O32" i="1"/>
  <c r="O33" i="1" s="1"/>
  <c r="N32" i="1"/>
  <c r="N33" i="1" s="1"/>
  <c r="M32" i="1"/>
  <c r="M33" i="1" s="1"/>
  <c r="L32" i="1"/>
  <c r="L33" i="1" s="1"/>
  <c r="K32" i="1"/>
  <c r="K33" i="1" s="1"/>
  <c r="J32" i="1"/>
  <c r="J33" i="1" s="1"/>
  <c r="I32" i="1"/>
  <c r="I33" i="1" s="1"/>
  <c r="H32" i="1"/>
  <c r="H33" i="1" s="1"/>
  <c r="G32" i="1"/>
  <c r="G33" i="1" s="1"/>
  <c r="F32" i="1"/>
  <c r="S30" i="1" s="1"/>
  <c r="E32" i="1"/>
  <c r="Q32" i="1" s="1"/>
  <c r="Q31" i="1"/>
  <c r="R30" i="1"/>
  <c r="Q30" i="1"/>
  <c r="P28" i="1"/>
  <c r="P29" i="1" s="1"/>
  <c r="O28" i="1"/>
  <c r="O29" i="1" s="1"/>
  <c r="N28" i="1"/>
  <c r="N29" i="1" s="1"/>
  <c r="M28" i="1"/>
  <c r="M29" i="1" s="1"/>
  <c r="L28" i="1"/>
  <c r="L29" i="1" s="1"/>
  <c r="K28" i="1"/>
  <c r="K29" i="1" s="1"/>
  <c r="J28" i="1"/>
  <c r="J29" i="1" s="1"/>
  <c r="I28" i="1"/>
  <c r="I29" i="1" s="1"/>
  <c r="H28" i="1"/>
  <c r="H29" i="1" s="1"/>
  <c r="G28" i="1"/>
  <c r="G29" i="1" s="1"/>
  <c r="F28" i="1"/>
  <c r="F29" i="1" s="1"/>
  <c r="E28" i="1"/>
  <c r="Q28" i="1" s="1"/>
  <c r="Q27" i="1"/>
  <c r="R26" i="1"/>
  <c r="Q26" i="1"/>
  <c r="P24" i="1"/>
  <c r="P25" i="1" s="1"/>
  <c r="O24" i="1"/>
  <c r="O25" i="1" s="1"/>
  <c r="N24" i="1"/>
  <c r="N25" i="1" s="1"/>
  <c r="M24" i="1"/>
  <c r="M25" i="1" s="1"/>
  <c r="L24" i="1"/>
  <c r="L25" i="1" s="1"/>
  <c r="K24" i="1"/>
  <c r="K25" i="1" s="1"/>
  <c r="J24" i="1"/>
  <c r="J25" i="1" s="1"/>
  <c r="I24" i="1"/>
  <c r="I25" i="1" s="1"/>
  <c r="H24" i="1"/>
  <c r="H25" i="1" s="1"/>
  <c r="G24" i="1"/>
  <c r="G25" i="1" s="1"/>
  <c r="F24" i="1"/>
  <c r="S22" i="1" s="1"/>
  <c r="E24" i="1"/>
  <c r="Q24" i="1" s="1"/>
  <c r="Q23" i="1"/>
  <c r="R22" i="1"/>
  <c r="Q22" i="1"/>
  <c r="P20" i="1"/>
  <c r="P21" i="1" s="1"/>
  <c r="O20" i="1"/>
  <c r="O21" i="1" s="1"/>
  <c r="N20" i="1"/>
  <c r="N21" i="1" s="1"/>
  <c r="M20" i="1"/>
  <c r="M21" i="1" s="1"/>
  <c r="L20" i="1"/>
  <c r="L21" i="1" s="1"/>
  <c r="K20" i="1"/>
  <c r="K21" i="1" s="1"/>
  <c r="J20" i="1"/>
  <c r="J21" i="1" s="1"/>
  <c r="I20" i="1"/>
  <c r="I21" i="1" s="1"/>
  <c r="H20" i="1"/>
  <c r="H21" i="1" s="1"/>
  <c r="G20" i="1"/>
  <c r="G21" i="1" s="1"/>
  <c r="F20" i="1"/>
  <c r="F21" i="1" s="1"/>
  <c r="E20" i="1"/>
  <c r="Q20" i="1" s="1"/>
  <c r="Q19" i="1"/>
  <c r="R18" i="1"/>
  <c r="Q18" i="1"/>
  <c r="P16" i="1"/>
  <c r="P17" i="1" s="1"/>
  <c r="O16" i="1"/>
  <c r="O17" i="1" s="1"/>
  <c r="N16" i="1"/>
  <c r="N17" i="1" s="1"/>
  <c r="M16" i="1"/>
  <c r="M17" i="1" s="1"/>
  <c r="L16" i="1"/>
  <c r="L17" i="1" s="1"/>
  <c r="K16" i="1"/>
  <c r="K17" i="1" s="1"/>
  <c r="J16" i="1"/>
  <c r="J17" i="1" s="1"/>
  <c r="I16" i="1"/>
  <c r="I17" i="1" s="1"/>
  <c r="H16" i="1"/>
  <c r="H17" i="1" s="1"/>
  <c r="G16" i="1"/>
  <c r="G17" i="1" s="1"/>
  <c r="F16" i="1"/>
  <c r="S14" i="1" s="1"/>
  <c r="E16" i="1"/>
  <c r="Q16" i="1" s="1"/>
  <c r="Q15" i="1"/>
  <c r="R14" i="1"/>
  <c r="Q14" i="1"/>
  <c r="P13" i="1"/>
  <c r="O13" i="1"/>
  <c r="N13" i="1"/>
  <c r="M13" i="1"/>
  <c r="L13" i="1"/>
  <c r="K13" i="1"/>
  <c r="J13" i="1"/>
  <c r="I13" i="1"/>
  <c r="H13" i="1"/>
  <c r="G13" i="1"/>
  <c r="F13" i="1"/>
  <c r="E13" i="1"/>
  <c r="P12" i="1"/>
  <c r="O12" i="1"/>
  <c r="N12" i="1"/>
  <c r="M12" i="1"/>
  <c r="L12" i="1"/>
  <c r="K12" i="1"/>
  <c r="J12" i="1"/>
  <c r="I12" i="1"/>
  <c r="H12" i="1"/>
  <c r="G12" i="1"/>
  <c r="F12" i="1"/>
  <c r="E12" i="1"/>
  <c r="E11" i="1"/>
  <c r="J4" i="1"/>
  <c r="T34" i="1" l="1"/>
  <c r="T18" i="1"/>
  <c r="U26" i="1"/>
  <c r="T26" i="1"/>
  <c r="S18" i="1"/>
  <c r="U18" i="1" s="1"/>
  <c r="S26" i="1"/>
  <c r="S34" i="1"/>
  <c r="U34" i="1" s="1"/>
  <c r="F25" i="1"/>
  <c r="T22" i="1" s="1"/>
  <c r="U22" i="1" s="1"/>
  <c r="F33" i="1"/>
  <c r="T30" i="1" s="1"/>
  <c r="U30" i="1" s="1"/>
  <c r="F17" i="1"/>
  <c r="T14" i="1" s="1"/>
  <c r="U14" i="1" s="1"/>
  <c r="H4" i="1" l="1"/>
  <c r="F4" i="1"/>
</calcChain>
</file>

<file path=xl/sharedStrings.xml><?xml version="1.0" encoding="utf-8"?>
<sst xmlns="http://schemas.openxmlformats.org/spreadsheetml/2006/main" count="79" uniqueCount="45">
  <si>
    <t>残業管理表（時間外・休日労働）</t>
  </si>
  <si>
    <r>
      <rPr>
        <b/>
        <sz val="9"/>
        <color rgb="FF34495E"/>
        <rFont val="Noto Sans CJK SC"/>
        <family val="2"/>
      </rPr>
      <t>上限の設定（</t>
    </r>
    <r>
      <rPr>
        <b/>
        <sz val="9"/>
        <color rgb="FF34495E"/>
        <rFont val="Meiryo"/>
        <family val="3"/>
        <charset val="128"/>
      </rPr>
      <t>36</t>
    </r>
    <r>
      <rPr>
        <b/>
        <sz val="9"/>
        <color rgb="FF34495E"/>
        <rFont val="Noto Sans CJK SC"/>
        <family val="2"/>
      </rPr>
      <t>協定に合わせて変更可）</t>
    </r>
  </si>
  <si>
    <t>部署</t>
  </si>
  <si>
    <t>○○部</t>
  </si>
  <si>
    <t>違反</t>
  </si>
  <si>
    <t>要注意</t>
  </si>
  <si>
    <t>対象者</t>
  </si>
  <si>
    <t>月の上限（時間外）</t>
  </si>
  <si>
    <t>時間</t>
  </si>
  <si>
    <t>年度開始月</t>
  </si>
  <si>
    <t>年の上限（原則）</t>
  </si>
  <si>
    <t>作成日</t>
  </si>
  <si>
    <t>年の上限（特別条項）</t>
  </si>
  <si>
    <r>
      <rPr>
        <sz val="8"/>
        <color rgb="FF555555"/>
        <rFont val="Noto Sans CJK SC"/>
        <family val="2"/>
      </rPr>
      <t>月</t>
    </r>
    <r>
      <rPr>
        <sz val="8"/>
        <color rgb="FF555555"/>
        <rFont val="Meiryo"/>
        <family val="3"/>
        <charset val="128"/>
      </rPr>
      <t>45</t>
    </r>
    <r>
      <rPr>
        <sz val="8"/>
        <color rgb="FF555555"/>
        <rFont val="Noto Sans CJK SC"/>
        <family val="2"/>
      </rPr>
      <t>時間超の回数</t>
    </r>
  </si>
  <si>
    <t>回まで</t>
  </si>
  <si>
    <t>月の上限（時間外＋休日）</t>
  </si>
  <si>
    <t>時間未満</t>
  </si>
  <si>
    <t>複数月平均の上限</t>
  </si>
  <si>
    <t>時間以内</t>
  </si>
  <si>
    <t>注意ライン（時間外＋休日）</t>
  </si>
  <si>
    <t>氏名</t>
  </si>
  <si>
    <t>所属</t>
  </si>
  <si>
    <t>区分</t>
  </si>
  <si>
    <t>年間計</t>
  </si>
  <si>
    <r>
      <rPr>
        <b/>
        <sz val="9"/>
        <color rgb="FFFFFFFF"/>
        <rFont val="Meiryo"/>
        <family val="3"/>
        <charset val="128"/>
      </rPr>
      <t>45</t>
    </r>
    <r>
      <rPr>
        <b/>
        <sz val="9"/>
        <color rgb="FFFFFFFF"/>
        <rFont val="Noto Sans CJK SC"/>
        <family val="2"/>
      </rPr>
      <t>時間超
の回数</t>
    </r>
  </si>
  <si>
    <t>月の最大
（時間外＋休日）</t>
  </si>
  <si>
    <t>複数月平均
の最大</t>
  </si>
  <si>
    <t>判定</t>
  </si>
  <si>
    <t>（計算用）</t>
  </si>
  <si>
    <t>山田 太郎</t>
  </si>
  <si>
    <t>営業課</t>
  </si>
  <si>
    <t>時間外</t>
  </si>
  <si>
    <t>休日</t>
  </si>
  <si>
    <t>合計</t>
  </si>
  <si>
    <t>複数月平均（最大）</t>
  </si>
  <si>
    <t>佐藤 花子</t>
  </si>
  <si>
    <t>鈴木 一郎</t>
  </si>
  <si>
    <t>開発課</t>
  </si>
  <si>
    <t>高橋 健</t>
  </si>
  <si>
    <t>田中 美咲</t>
  </si>
  <si>
    <t>総務課</t>
  </si>
  <si>
    <t>伊藤 誠</t>
  </si>
  <si>
    <t xml:space="preserve">今すぐクリックして､無登録でゲット｡雛形の無料ダウンロード </t>
    <phoneticPr fontId="34"/>
  </si>
  <si>
    <r>
      <rPr>
        <u/>
        <sz val="8"/>
        <color rgb="FFFF5050"/>
        <rFont val="Noto Sans CJK SC"/>
        <family val="2"/>
      </rPr>
      <t>時間は「</t>
    </r>
    <r>
      <rPr>
        <u/>
        <sz val="8"/>
        <color rgb="FFFF5050"/>
        <rFont val="Meiryo"/>
        <family val="3"/>
        <charset val="128"/>
      </rPr>
      <t>32.5</t>
    </r>
    <r>
      <rPr>
        <u/>
        <sz val="8"/>
        <color rgb="FFFF5050"/>
        <rFont val="Noto Sans CJK SC"/>
        <family val="2"/>
      </rPr>
      <t>」のように時間単位の数字で入力します（</t>
    </r>
    <r>
      <rPr>
        <u/>
        <sz val="8"/>
        <color rgb="FFFF5050"/>
        <rFont val="Meiryo"/>
        <family val="3"/>
        <charset val="128"/>
      </rPr>
      <t>30</t>
    </r>
    <r>
      <rPr>
        <u/>
        <sz val="8"/>
        <color rgb="FFFF5050"/>
        <rFont val="Noto Sans CJK SC"/>
        <family val="2"/>
      </rPr>
      <t>分＝</t>
    </r>
    <r>
      <rPr>
        <u/>
        <sz val="8"/>
        <color rgb="FFFF5050"/>
        <rFont val="Meiryo"/>
        <family val="3"/>
        <charset val="128"/>
      </rPr>
      <t>0.5</t>
    </r>
    <r>
      <rPr>
        <u/>
        <sz val="8"/>
        <color rgb="FFFF5050"/>
        <rFont val="Noto Sans CJK SC"/>
        <family val="2"/>
      </rPr>
      <t>）。時間外は法定労働時間（</t>
    </r>
    <r>
      <rPr>
        <u/>
        <sz val="8"/>
        <color rgb="FFFF5050"/>
        <rFont val="Meiryo"/>
        <family val="3"/>
        <charset val="128"/>
      </rPr>
      <t>1</t>
    </r>
    <r>
      <rPr>
        <u/>
        <sz val="8"/>
        <color rgb="FFFF5050"/>
        <rFont val="Noto Sans CJK SC"/>
        <family val="2"/>
      </rPr>
      <t>日</t>
    </r>
    <r>
      <rPr>
        <u/>
        <sz val="8"/>
        <color rgb="FFFF5050"/>
        <rFont val="Meiryo"/>
        <family val="3"/>
        <charset val="128"/>
      </rPr>
      <t>8</t>
    </r>
    <r>
      <rPr>
        <u/>
        <sz val="8"/>
        <color rgb="FFFF5050"/>
        <rFont val="Noto Sans CJK SC"/>
        <family val="2"/>
      </rPr>
      <t>時間・週</t>
    </r>
    <r>
      <rPr>
        <u/>
        <sz val="8"/>
        <color rgb="FFFF5050"/>
        <rFont val="Meiryo"/>
        <family val="3"/>
        <charset val="128"/>
      </rPr>
      <t>40</t>
    </r>
    <r>
      <rPr>
        <u/>
        <sz val="8"/>
        <color rgb="FFFF5050"/>
        <rFont val="Noto Sans CJK SC"/>
        <family val="2"/>
      </rPr>
      <t>時間）を超えた分、休日は法定休日の労働時間です。</t>
    </r>
  </si>
  <si>
    <r>
      <rPr>
        <u/>
        <sz val="8"/>
        <color rgb="FFFF5050"/>
        <rFont val="Noto Sans CJK SC"/>
        <family val="2"/>
      </rPr>
      <t>判定：違反＝上限を超過／要注意＝年の原則超え・月</t>
    </r>
    <r>
      <rPr>
        <u/>
        <sz val="8"/>
        <color rgb="FFFF5050"/>
        <rFont val="Meiryo"/>
        <family val="3"/>
        <charset val="128"/>
      </rPr>
      <t>45</t>
    </r>
    <r>
      <rPr>
        <u/>
        <sz val="8"/>
        <color rgb="FFFF5050"/>
        <rFont val="Noto Sans CJK SC"/>
        <family val="2"/>
      </rPr>
      <t>時間超が上限の</t>
    </r>
    <r>
      <rPr>
        <u/>
        <sz val="8"/>
        <color rgb="FFFF5050"/>
        <rFont val="Meiryo"/>
        <family val="3"/>
        <charset val="128"/>
      </rPr>
      <t>1</t>
    </r>
    <r>
      <rPr>
        <u/>
        <sz val="8"/>
        <color rgb="FFFF5050"/>
        <rFont val="Noto Sans CJK SC"/>
        <family val="2"/>
      </rPr>
      <t>回前・月の時間外＋休日が注意ライン以上。複数月平均は年度内の月だけで計算します。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</si>
</sst>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&quot;回&quot;"/>
  </numFmts>
  <fonts count="39">
    <font>
      <sz val="11"/>
      <color theme="1"/>
      <name val="Calibri"/>
      <family val="2"/>
      <charset val="1"/>
    </font>
    <font>
      <b/>
      <sz val="22"/>
      <color rgb="FF34495E"/>
      <name val="Meiryo"/>
      <family val="2"/>
    </font>
    <font>
      <b/>
      <sz val="9"/>
      <color rgb="FF34495E"/>
      <name val="Meiryo"/>
      <family val="2"/>
    </font>
    <font>
      <b/>
      <sz val="9"/>
      <color rgb="FF34495E"/>
      <name val="Meiryo"/>
      <family val="3"/>
      <charset val="128"/>
    </font>
    <font>
      <b/>
      <sz val="9"/>
      <color rgb="FF666666"/>
      <name val="Meiryo"/>
      <family val="2"/>
    </font>
    <font>
      <sz val="10"/>
      <color rgb="FF0000FF"/>
      <name val="Meiryo"/>
      <family val="2"/>
    </font>
    <font>
      <sz val="9"/>
      <color rgb="FF666666"/>
      <name val="Meiryo"/>
      <family val="2"/>
    </font>
    <font>
      <sz val="8"/>
      <color rgb="FF555555"/>
      <name val="Meiryo"/>
      <family val="2"/>
    </font>
    <font>
      <b/>
      <sz val="10"/>
      <color rgb="FF0000FF"/>
      <name val="Meiryo"/>
      <family val="3"/>
      <charset val="128"/>
    </font>
    <font>
      <sz val="8"/>
      <color rgb="FF777777"/>
      <name val="Meiryo"/>
      <family val="2"/>
    </font>
    <font>
      <sz val="10"/>
      <color rgb="FF0000FF"/>
      <name val="Meiryo"/>
      <family val="3"/>
      <charset val="128"/>
    </font>
    <font>
      <b/>
      <sz val="18"/>
      <color rgb="FFB03A2E"/>
      <name val="Meiryo"/>
      <family val="3"/>
      <charset val="128"/>
    </font>
    <font>
      <b/>
      <sz val="18"/>
      <color rgb="FF9A6B00"/>
      <name val="Meiryo"/>
      <family val="3"/>
      <charset val="128"/>
    </font>
    <font>
      <b/>
      <sz val="18"/>
      <color rgb="FF34495E"/>
      <name val="Meiryo"/>
      <family val="3"/>
      <charset val="128"/>
    </font>
    <font>
      <sz val="8"/>
      <color rgb="FF555555"/>
      <name val="Meiryo"/>
      <family val="3"/>
      <charset val="128"/>
    </font>
    <font>
      <b/>
      <sz val="9"/>
      <color rgb="FFFFFFFF"/>
      <name val="Meiryo"/>
      <family val="2"/>
    </font>
    <font>
      <b/>
      <sz val="9"/>
      <color rgb="FFFFFFFF"/>
      <name val="Meiryo"/>
      <family val="3"/>
      <charset val="128"/>
    </font>
    <font>
      <sz val="8"/>
      <color rgb="FF999999"/>
      <name val="Meiryo"/>
      <family val="2"/>
    </font>
    <font>
      <b/>
      <sz val="10"/>
      <color rgb="FF0000FF"/>
      <name val="Meiryo"/>
      <family val="2"/>
    </font>
    <font>
      <sz val="9"/>
      <color rgb="FF0000FF"/>
      <name val="Meiryo"/>
      <family val="2"/>
    </font>
    <font>
      <sz val="9"/>
      <color rgb="FF555555"/>
      <name val="Meiryo"/>
      <family val="2"/>
    </font>
    <font>
      <b/>
      <sz val="10"/>
      <color rgb="FF333333"/>
      <name val="Meiryo"/>
      <family val="3"/>
      <charset val="128"/>
    </font>
    <font>
      <sz val="10"/>
      <color rgb="FF333333"/>
      <name val="Meiryo"/>
      <family val="3"/>
      <charset val="128"/>
    </font>
    <font>
      <b/>
      <sz val="12"/>
      <color rgb="FF333333"/>
      <name val="Meiryo"/>
      <family val="3"/>
      <charset val="128"/>
    </font>
    <font>
      <b/>
      <sz val="9"/>
      <color rgb="FF555555"/>
      <name val="Meiryo"/>
      <family val="2"/>
    </font>
    <font>
      <sz val="8"/>
      <color rgb="FF888888"/>
      <name val="Meiryo"/>
      <family val="2"/>
    </font>
    <font>
      <sz val="8"/>
      <color rgb="FF333333"/>
      <name val="Meiryo"/>
      <family val="3"/>
      <charset val="128"/>
    </font>
    <font>
      <sz val="8"/>
      <color rgb="FF777777"/>
      <name val="Meiryo"/>
      <family val="3"/>
      <charset val="128"/>
    </font>
    <font>
      <b/>
      <sz val="9"/>
      <color rgb="FF34495E"/>
      <name val="Noto Sans CJK SC"/>
      <family val="2"/>
    </font>
    <font>
      <sz val="8"/>
      <color rgb="FF555555"/>
      <name val="Noto Sans CJK SC"/>
      <family val="2"/>
    </font>
    <font>
      <b/>
      <sz val="9"/>
      <color rgb="FFFFFFFF"/>
      <name val="Noto Sans CJK SC"/>
      <family val="2"/>
    </font>
    <font>
      <u/>
      <sz val="11"/>
      <color theme="10"/>
      <name val="Calibri"/>
      <family val="2"/>
      <charset val="1"/>
    </font>
    <font>
      <b/>
      <u/>
      <sz val="22"/>
      <color rgb="FF2F75B5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theme="4" tint="-0.499984740745262"/>
      <name val="Meiryo UI"/>
      <family val="3"/>
      <charset val="128"/>
    </font>
    <font>
      <u/>
      <sz val="8"/>
      <color rgb="FFFF5050"/>
      <name val="Meiryo"/>
      <family val="2"/>
    </font>
    <font>
      <u/>
      <sz val="8"/>
      <color rgb="FFFF5050"/>
      <name val="Noto Sans CJK SC"/>
      <family val="2"/>
    </font>
    <font>
      <u/>
      <sz val="8"/>
      <color rgb="FFFF5050"/>
      <name val="Meiry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E6F0FA"/>
        <bgColor rgb="FFEEF1F4"/>
      </patternFill>
    </fill>
    <fill>
      <patternFill patternType="solid">
        <fgColor rgb="FFEEF1F4"/>
        <bgColor rgb="FFE6F0FA"/>
      </patternFill>
    </fill>
    <fill>
      <patternFill patternType="solid">
        <fgColor rgb="FFF7F8FA"/>
        <bgColor rgb="FFFFFFFF"/>
      </patternFill>
    </fill>
    <fill>
      <patternFill patternType="solid">
        <fgColor rgb="FF34495E"/>
        <bgColor rgb="FF555555"/>
      </patternFill>
    </fill>
  </fills>
  <borders count="6">
    <border>
      <left/>
      <right/>
      <top/>
      <bottom/>
      <diagonal/>
    </border>
    <border>
      <left/>
      <right/>
      <top/>
      <bottom style="thin">
        <color rgb="FF9AA7B4"/>
      </bottom>
      <diagonal/>
    </border>
    <border>
      <left/>
      <right/>
      <top/>
      <bottom style="hair">
        <color rgb="FFC9D1D9"/>
      </bottom>
      <diagonal/>
    </border>
    <border>
      <left/>
      <right/>
      <top/>
      <bottom style="medium">
        <color rgb="FF9AA7B4"/>
      </bottom>
      <diagonal/>
    </border>
    <border>
      <left style="hair">
        <color rgb="FFDDE2E7"/>
      </left>
      <right style="hair">
        <color rgb="FFDDE2E7"/>
      </right>
      <top/>
      <bottom style="thin">
        <color rgb="FFD5DBE1"/>
      </bottom>
      <diagonal/>
    </border>
    <border>
      <left style="hair">
        <color rgb="FFDDE2E7"/>
      </left>
      <right style="hair">
        <color rgb="FFDDE2E7"/>
      </right>
      <top/>
      <bottom style="medium">
        <color rgb="FF9AA7B4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39">
    <xf numFmtId="0" fontId="0" fillId="0" borderId="0" xfId="0"/>
    <xf numFmtId="0" fontId="18" fillId="2" borderId="3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left" vertical="center" wrapText="1" indent="1"/>
    </xf>
    <xf numFmtId="0" fontId="13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55" fontId="10" fillId="2" borderId="1" xfId="0" applyNumberFormat="1" applyFont="1" applyFill="1" applyBorder="1" applyAlignment="1">
      <alignment horizontal="left" vertical="center" wrapText="1" indent="1"/>
    </xf>
    <xf numFmtId="0" fontId="7" fillId="4" borderId="2" xfId="0" applyFont="1" applyFill="1" applyBorder="1" applyAlignment="1">
      <alignment horizontal="left" vertical="center" wrapText="1" indent="1"/>
    </xf>
    <xf numFmtId="0" fontId="6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16" fillId="5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4" fontId="0" fillId="0" borderId="0" xfId="0" applyNumberFormat="1"/>
    <xf numFmtId="0" fontId="20" fillId="0" borderId="4" xfId="0" applyFont="1" applyBorder="1" applyAlignment="1">
      <alignment horizontal="center" vertical="center" wrapText="1"/>
    </xf>
    <xf numFmtId="176" fontId="10" fillId="2" borderId="4" xfId="0" applyNumberFormat="1" applyFont="1" applyFill="1" applyBorder="1" applyAlignment="1">
      <alignment horizontal="center" vertical="center" wrapText="1"/>
    </xf>
    <xf numFmtId="176" fontId="21" fillId="0" borderId="4" xfId="0" applyNumberFormat="1" applyFont="1" applyBorder="1" applyAlignment="1">
      <alignment horizontal="center" vertical="center" wrapText="1"/>
    </xf>
    <xf numFmtId="176" fontId="22" fillId="0" borderId="4" xfId="0" applyNumberFormat="1" applyFont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176" fontId="21" fillId="3" borderId="4" xfId="0" applyNumberFormat="1" applyFont="1" applyFill="1" applyBorder="1" applyAlignment="1">
      <alignment horizontal="center" vertical="center" wrapText="1"/>
    </xf>
    <xf numFmtId="176" fontId="22" fillId="3" borderId="4" xfId="0" applyNumberFormat="1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176" fontId="27" fillId="3" borderId="5" xfId="0" applyNumberFormat="1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177" fontId="22" fillId="0" borderId="5" xfId="0" applyNumberFormat="1" applyFont="1" applyBorder="1" applyAlignment="1">
      <alignment horizontal="center" vertical="center" wrapText="1"/>
    </xf>
    <xf numFmtId="176" fontId="22" fillId="0" borderId="5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32" fillId="0" borderId="0" xfId="1" applyFont="1" applyFill="1" applyAlignment="1">
      <alignment vertical="center"/>
    </xf>
    <xf numFmtId="0" fontId="32" fillId="0" borderId="0" xfId="1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114">
    <dxf>
      <font>
        <b/>
        <color rgb="FF16A085"/>
      </font>
      <fill>
        <patternFill>
          <bgColor rgb="FFD5F0E8"/>
        </patternFill>
      </fill>
    </dxf>
    <dxf>
      <font>
        <b/>
        <color rgb="FF9A6B00"/>
      </font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A04000"/>
      </font>
      <fill>
        <patternFill>
          <bgColor rgb="FFFDEBD0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A04000"/>
      </font>
      <fill>
        <patternFill>
          <bgColor rgb="FFFDEBD0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A04000"/>
      </font>
      <fill>
        <patternFill>
          <bgColor rgb="FFFDEBD0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A04000"/>
      </font>
      <fill>
        <patternFill>
          <bgColor rgb="FFFDEBD0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A04000"/>
      </font>
      <fill>
        <patternFill>
          <bgColor rgb="FFFDEBD0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A04000"/>
      </font>
      <fill>
        <patternFill>
          <bgColor rgb="FFFDEBD0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A04000"/>
      </font>
      <fill>
        <patternFill>
          <bgColor rgb="FFFDEBD0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A04000"/>
      </font>
      <fill>
        <patternFill>
          <bgColor rgb="FFFDEBD0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A04000"/>
      </font>
      <fill>
        <patternFill>
          <bgColor rgb="FFFDEBD0"/>
        </patternFill>
      </fill>
    </dxf>
    <dxf>
      <font>
        <b/>
        <color rgb="FFB03A2E"/>
      </font>
      <fill>
        <patternFill>
          <bgColor rgb="FFF5B7B1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A04000"/>
      </font>
      <fill>
        <patternFill>
          <bgColor rgb="FFFDEBD0"/>
        </patternFill>
      </fill>
    </dxf>
    <dxf>
      <font>
        <b/>
        <color rgb="FFFFFFFF"/>
      </font>
      <fill>
        <patternFill>
          <bgColor rgb="FF16A085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B00"/>
      <rgbColor rgb="FF800080"/>
      <rgbColor rgb="FF008080"/>
      <rgbColor rgb="FFD5DBE1"/>
      <rgbColor rgb="FF888888"/>
      <rgbColor rgb="FF9AA7B4"/>
      <rgbColor rgb="FFB03A2E"/>
      <rgbColor rgb="FFFDEBD0"/>
      <rgbColor rgb="FFD5F0E8"/>
      <rgbColor rgb="FF660066"/>
      <rgbColor rgb="FFFF8080"/>
      <rgbColor rgb="FF0066CC"/>
      <rgbColor rgb="FFC9D1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F0FA"/>
      <rgbColor rgb="FFEEF1F4"/>
      <rgbColor rgb="FFF7F8FA"/>
      <rgbColor rgb="FFDDE2E7"/>
      <rgbColor rgb="FFF5B7B1"/>
      <rgbColor rgb="FFCC99FF"/>
      <rgbColor rgb="FFFFE08A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16A085"/>
      <rgbColor rgb="FF003300"/>
      <rgbColor rgb="FF555555"/>
      <rgbColor rgb="FFA04000"/>
      <rgbColor rgb="FF777777"/>
      <rgbColor rgb="FF34495E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E2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inagata-free.com/" TargetMode="External"/><Relationship Id="rId1" Type="http://schemas.openxmlformats.org/officeDocument/2006/relationships/hyperlink" Target="https://www.hinagata-fre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5"/>
  <sheetViews>
    <sheetView showGridLines="0" tabSelected="1" zoomScaleNormal="100" workbookViewId="0"/>
  </sheetViews>
  <sheetFormatPr defaultColWidth="8.7109375" defaultRowHeight="15"/>
  <cols>
    <col min="1" max="1" width="2" customWidth="1"/>
    <col min="2" max="2" width="14" customWidth="1"/>
    <col min="3" max="3" width="14.42578125" customWidth="1"/>
    <col min="4" max="4" width="17.5703125" customWidth="1"/>
    <col min="5" max="16" width="8" customWidth="1"/>
    <col min="17" max="21" width="11.28515625" customWidth="1"/>
  </cols>
  <sheetData>
    <row r="1" spans="1:53" s="37" customFormat="1" ht="45" customHeight="1">
      <c r="A1" s="35" t="s">
        <v>42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</row>
    <row r="2" spans="1:53" ht="43.5" customHeight="1">
      <c r="B2" s="13" t="s">
        <v>0</v>
      </c>
      <c r="C2" s="13"/>
      <c r="D2" s="13"/>
      <c r="E2" s="13"/>
      <c r="F2" s="13"/>
      <c r="G2" s="13"/>
      <c r="H2" s="13"/>
      <c r="I2" s="13"/>
      <c r="Q2" s="12" t="s">
        <v>1</v>
      </c>
      <c r="R2" s="12"/>
      <c r="S2" s="12"/>
      <c r="T2" s="12"/>
      <c r="U2" s="12"/>
    </row>
    <row r="3" spans="1:53" ht="19.5" customHeight="1">
      <c r="B3" s="14" t="s">
        <v>2</v>
      </c>
      <c r="C3" s="11" t="s">
        <v>3</v>
      </c>
      <c r="D3" s="11"/>
      <c r="F3" s="10" t="s">
        <v>4</v>
      </c>
      <c r="G3" s="10"/>
      <c r="H3" s="10" t="s">
        <v>5</v>
      </c>
      <c r="I3" s="10"/>
      <c r="J3" s="10" t="s">
        <v>6</v>
      </c>
      <c r="K3" s="10"/>
      <c r="Q3" s="9" t="s">
        <v>7</v>
      </c>
      <c r="R3" s="9"/>
      <c r="S3" s="9"/>
      <c r="T3" s="15">
        <v>45</v>
      </c>
      <c r="U3" s="16" t="s">
        <v>8</v>
      </c>
    </row>
    <row r="4" spans="1:53" ht="19.5" customHeight="1">
      <c r="B4" s="14" t="s">
        <v>9</v>
      </c>
      <c r="C4" s="8">
        <v>46113</v>
      </c>
      <c r="D4" s="8"/>
      <c r="F4" s="7" t="str">
        <f>COUNTIF($U$14:$U$45,"違反")&amp;" 人"</f>
        <v>1 人</v>
      </c>
      <c r="G4" s="7"/>
      <c r="H4" s="6" t="str">
        <f>COUNTIF($U$14:$U$45,"要注意")&amp;" 人"</f>
        <v>1 人</v>
      </c>
      <c r="I4" s="6"/>
      <c r="J4" s="5" t="str">
        <f>COUNTA($B$14:$B$45)&amp;" 人"</f>
        <v>6 人</v>
      </c>
      <c r="K4" s="5"/>
      <c r="Q4" s="9" t="s">
        <v>10</v>
      </c>
      <c r="R4" s="9"/>
      <c r="S4" s="9"/>
      <c r="T4" s="15">
        <v>360</v>
      </c>
      <c r="U4" s="16" t="s">
        <v>8</v>
      </c>
    </row>
    <row r="5" spans="1:53" ht="19.5" customHeight="1">
      <c r="B5" s="14" t="s">
        <v>11</v>
      </c>
      <c r="C5" s="4">
        <v>46319</v>
      </c>
      <c r="D5" s="4"/>
      <c r="F5" s="7"/>
      <c r="G5" s="7"/>
      <c r="H5" s="6"/>
      <c r="I5" s="6"/>
      <c r="J5" s="5"/>
      <c r="K5" s="5"/>
      <c r="Q5" s="9" t="s">
        <v>12</v>
      </c>
      <c r="R5" s="9"/>
      <c r="S5" s="9"/>
      <c r="T5" s="15">
        <v>720</v>
      </c>
      <c r="U5" s="16" t="s">
        <v>8</v>
      </c>
    </row>
    <row r="6" spans="1:53" ht="19.5" customHeight="1">
      <c r="Q6" s="9" t="s">
        <v>13</v>
      </c>
      <c r="R6" s="9"/>
      <c r="S6" s="9"/>
      <c r="T6" s="15">
        <v>6</v>
      </c>
      <c r="U6" s="16" t="s">
        <v>14</v>
      </c>
    </row>
    <row r="7" spans="1:53" ht="19.5" customHeight="1">
      <c r="B7" s="38" t="s">
        <v>43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9" t="s">
        <v>15</v>
      </c>
      <c r="R7" s="9"/>
      <c r="S7" s="9"/>
      <c r="T7" s="15">
        <v>100</v>
      </c>
      <c r="U7" s="16" t="s">
        <v>16</v>
      </c>
    </row>
    <row r="8" spans="1:53" ht="19.5" customHeight="1">
      <c r="B8" s="38" t="s">
        <v>44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9" t="s">
        <v>17</v>
      </c>
      <c r="R8" s="9"/>
      <c r="S8" s="9"/>
      <c r="T8" s="15">
        <v>80</v>
      </c>
      <c r="U8" s="16" t="s">
        <v>18</v>
      </c>
    </row>
    <row r="9" spans="1:53" ht="19.5" customHeight="1">
      <c r="Q9" s="9" t="s">
        <v>19</v>
      </c>
      <c r="R9" s="9"/>
      <c r="S9" s="9"/>
      <c r="T9" s="15">
        <v>80</v>
      </c>
      <c r="U9" s="16" t="s">
        <v>8</v>
      </c>
    </row>
    <row r="10" spans="1:53" ht="9.75" customHeight="1"/>
    <row r="11" spans="1:53" ht="24.75" customHeight="1">
      <c r="B11" s="3" t="s">
        <v>20</v>
      </c>
      <c r="C11" s="3" t="s">
        <v>21</v>
      </c>
      <c r="D11" s="3" t="s">
        <v>22</v>
      </c>
      <c r="E11" s="2" t="str">
        <f>TEXT($C$4,"yyyy年m月")&amp;" 〜 "&amp;TEXT(EDATE($C$4,11),"yyyy年m月")</f>
        <v>2026年4月 〜 2027年3月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3" t="s">
        <v>23</v>
      </c>
      <c r="R11" s="2" t="s">
        <v>24</v>
      </c>
      <c r="S11" s="3" t="s">
        <v>25</v>
      </c>
      <c r="T11" s="3" t="s">
        <v>26</v>
      </c>
      <c r="U11" s="3" t="s">
        <v>27</v>
      </c>
    </row>
    <row r="12" spans="1:53" ht="24.75" customHeight="1">
      <c r="B12" s="3"/>
      <c r="C12" s="3"/>
      <c r="D12" s="3"/>
      <c r="E12" s="17" t="str">
        <f>MONTH(EDATE($C$4,0))&amp;"月"</f>
        <v>4月</v>
      </c>
      <c r="F12" s="17" t="str">
        <f>MONTH(EDATE($C$4,1))&amp;"月"</f>
        <v>5月</v>
      </c>
      <c r="G12" s="17" t="str">
        <f>MONTH(EDATE($C$4,2))&amp;"月"</f>
        <v>6月</v>
      </c>
      <c r="H12" s="17" t="str">
        <f>MONTH(EDATE($C$4,3))&amp;"月"</f>
        <v>7月</v>
      </c>
      <c r="I12" s="17" t="str">
        <f>MONTH(EDATE($C$4,4))&amp;"月"</f>
        <v>8月</v>
      </c>
      <c r="J12" s="17" t="str">
        <f>MONTH(EDATE($C$4,5))&amp;"月"</f>
        <v>9月</v>
      </c>
      <c r="K12" s="17" t="str">
        <f>MONTH(EDATE($C$4,6))&amp;"月"</f>
        <v>10月</v>
      </c>
      <c r="L12" s="17" t="str">
        <f>MONTH(EDATE($C$4,7))&amp;"月"</f>
        <v>11月</v>
      </c>
      <c r="M12" s="17" t="str">
        <f>MONTH(EDATE($C$4,8))&amp;"月"</f>
        <v>12月</v>
      </c>
      <c r="N12" s="17" t="str">
        <f>MONTH(EDATE($C$4,9))&amp;"月"</f>
        <v>1月</v>
      </c>
      <c r="O12" s="17" t="str">
        <f>MONTH(EDATE($C$4,10))&amp;"月"</f>
        <v>2月</v>
      </c>
      <c r="P12" s="17" t="str">
        <f>MONTH(EDATE($C$4,11))&amp;"月"</f>
        <v>3月</v>
      </c>
      <c r="Q12" s="3"/>
      <c r="R12" s="3"/>
      <c r="S12" s="3"/>
      <c r="T12" s="3"/>
      <c r="U12" s="3"/>
    </row>
    <row r="13" spans="1:53" hidden="1">
      <c r="B13" s="18" t="s">
        <v>28</v>
      </c>
      <c r="E13" s="19">
        <f>DATE(YEAR(EDATE($C$4,0)),MONTH(EDATE($C$4,0)),1)</f>
        <v>46113</v>
      </c>
      <c r="F13" s="19">
        <f>DATE(YEAR(EDATE($C$4,1)),MONTH(EDATE($C$4,1)),1)</f>
        <v>46143</v>
      </c>
      <c r="G13" s="19">
        <f>DATE(YEAR(EDATE($C$4,2)),MONTH(EDATE($C$4,2)),1)</f>
        <v>46174</v>
      </c>
      <c r="H13" s="19">
        <f>DATE(YEAR(EDATE($C$4,3)),MONTH(EDATE($C$4,3)),1)</f>
        <v>46204</v>
      </c>
      <c r="I13" s="19">
        <f>DATE(YEAR(EDATE($C$4,4)),MONTH(EDATE($C$4,4)),1)</f>
        <v>46235</v>
      </c>
      <c r="J13" s="19">
        <f>DATE(YEAR(EDATE($C$4,5)),MONTH(EDATE($C$4,5)),1)</f>
        <v>46266</v>
      </c>
      <c r="K13" s="19">
        <f>DATE(YEAR(EDATE($C$4,6)),MONTH(EDATE($C$4,6)),1)</f>
        <v>46296</v>
      </c>
      <c r="L13" s="19">
        <f>DATE(YEAR(EDATE($C$4,7)),MONTH(EDATE($C$4,7)),1)</f>
        <v>46327</v>
      </c>
      <c r="M13" s="19">
        <f>DATE(YEAR(EDATE($C$4,8)),MONTH(EDATE($C$4,8)),1)</f>
        <v>46357</v>
      </c>
      <c r="N13" s="19">
        <f>DATE(YEAR(EDATE($C$4,9)),MONTH(EDATE($C$4,9)),1)</f>
        <v>46388</v>
      </c>
      <c r="O13" s="19">
        <f>DATE(YEAR(EDATE($C$4,10)),MONTH(EDATE($C$4,10)),1)</f>
        <v>46419</v>
      </c>
      <c r="P13" s="19">
        <f>DATE(YEAR(EDATE($C$4,11)),MONTH(EDATE($C$4,11)),1)</f>
        <v>46447</v>
      </c>
    </row>
    <row r="14" spans="1:53" ht="18.75" customHeight="1">
      <c r="B14" s="1" t="s">
        <v>29</v>
      </c>
      <c r="C14" s="31" t="s">
        <v>30</v>
      </c>
      <c r="D14" s="20" t="s">
        <v>31</v>
      </c>
      <c r="E14" s="21">
        <v>12</v>
      </c>
      <c r="F14" s="21">
        <v>15</v>
      </c>
      <c r="G14" s="21">
        <v>10</v>
      </c>
      <c r="H14" s="21">
        <v>8</v>
      </c>
      <c r="I14" s="21">
        <v>14</v>
      </c>
      <c r="J14" s="21">
        <v>11</v>
      </c>
      <c r="K14" s="21"/>
      <c r="L14" s="21"/>
      <c r="M14" s="21"/>
      <c r="N14" s="21"/>
      <c r="O14" s="21"/>
      <c r="P14" s="21"/>
      <c r="Q14" s="22">
        <f>IF(COUNT(E14:P14)=0,"",SUM(E14:P14))</f>
        <v>70</v>
      </c>
      <c r="R14" s="32">
        <f>IF($B14="","",COUNTIF(E14:P14,"&gt;"&amp;$T$3))</f>
        <v>0</v>
      </c>
      <c r="S14" s="33">
        <f>IF($B14="","",MAX(E16:P16))</f>
        <v>15</v>
      </c>
      <c r="T14" s="33">
        <f>IF($B14="","",MAX(E17:P17))</f>
        <v>13.5</v>
      </c>
      <c r="U14" s="34" t="str">
        <f>IF(OR($B14="",COUNT(E14:P15)=0),"",IF(OR(N(Q14)&gt;$T$5,R14&gt;$T$6,S14&gt;=$T$7,T14&gt;$T$8),"違反",IF(OR(N(Q14)&gt;$T$4,R14&gt;=$T$6-1,S14&gt;=$T$9),"要注意","OK")))</f>
        <v>OK</v>
      </c>
    </row>
    <row r="15" spans="1:53" ht="18.75" customHeight="1">
      <c r="B15" s="1"/>
      <c r="C15" s="1"/>
      <c r="D15" s="20" t="s">
        <v>32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/>
      <c r="L15" s="21"/>
      <c r="M15" s="21"/>
      <c r="N15" s="21"/>
      <c r="O15" s="21"/>
      <c r="P15" s="21"/>
      <c r="Q15" s="23">
        <f>IF(COUNT(E15:P15)=0,"",SUM(E15:P15))</f>
        <v>0</v>
      </c>
      <c r="R15" s="32"/>
      <c r="S15" s="32"/>
      <c r="T15" s="32"/>
      <c r="U15" s="34"/>
    </row>
    <row r="16" spans="1:53" ht="18.75" customHeight="1">
      <c r="B16" s="1"/>
      <c r="C16" s="1"/>
      <c r="D16" s="24" t="s">
        <v>33</v>
      </c>
      <c r="E16" s="25">
        <f t="shared" ref="E16:P16" si="0">IF(AND(E14="",E15=""),"",N(E14)+N(E15))</f>
        <v>12</v>
      </c>
      <c r="F16" s="25">
        <f t="shared" si="0"/>
        <v>15</v>
      </c>
      <c r="G16" s="25">
        <f t="shared" si="0"/>
        <v>10</v>
      </c>
      <c r="H16" s="25">
        <f t="shared" si="0"/>
        <v>8</v>
      </c>
      <c r="I16" s="25">
        <f t="shared" si="0"/>
        <v>14</v>
      </c>
      <c r="J16" s="25">
        <f t="shared" si="0"/>
        <v>11</v>
      </c>
      <c r="K16" s="25" t="str">
        <f t="shared" si="0"/>
        <v/>
      </c>
      <c r="L16" s="25" t="str">
        <f t="shared" si="0"/>
        <v/>
      </c>
      <c r="M16" s="25" t="str">
        <f t="shared" si="0"/>
        <v/>
      </c>
      <c r="N16" s="25" t="str">
        <f t="shared" si="0"/>
        <v/>
      </c>
      <c r="O16" s="25" t="str">
        <f t="shared" si="0"/>
        <v/>
      </c>
      <c r="P16" s="25" t="str">
        <f t="shared" si="0"/>
        <v/>
      </c>
      <c r="Q16" s="26">
        <f>IF(COUNT(E16:P16)=0,"",SUM(E16:P16))</f>
        <v>70</v>
      </c>
      <c r="R16" s="32"/>
      <c r="S16" s="32"/>
      <c r="T16" s="32"/>
      <c r="U16" s="34"/>
    </row>
    <row r="17" spans="2:21" ht="15.75" customHeight="1">
      <c r="B17" s="1"/>
      <c r="C17" s="1"/>
      <c r="D17" s="27" t="s">
        <v>34</v>
      </c>
      <c r="E17" s="28"/>
      <c r="F17" s="29">
        <f>IF(F16="","",MAX(AVERAGE(E16:F16)))</f>
        <v>13.5</v>
      </c>
      <c r="G17" s="29">
        <f>IF(G16="","",MAX(AVERAGE(F16:G16),AVERAGE(E16:G16)))</f>
        <v>12.5</v>
      </c>
      <c r="H17" s="29">
        <f>IF(H16="","",MAX(AVERAGE(G16:H16),AVERAGE(F16:H16),AVERAGE(E16:H16)))</f>
        <v>11.25</v>
      </c>
      <c r="I17" s="29">
        <f>IF(I16="","",MAX(AVERAGE(H16:I16),AVERAGE(G16:I16),AVERAGE(F16:I16),AVERAGE(E16:I16)))</f>
        <v>11.8</v>
      </c>
      <c r="J17" s="29">
        <f t="shared" ref="J17:P17" si="1">IF(J16="","",MAX(AVERAGE(I16:J16),AVERAGE(H16:J16),AVERAGE(G16:J16),AVERAGE(F16:J16),AVERAGE(E16:J16)))</f>
        <v>12.5</v>
      </c>
      <c r="K17" s="29" t="str">
        <f t="shared" si="1"/>
        <v/>
      </c>
      <c r="L17" s="29" t="str">
        <f t="shared" si="1"/>
        <v/>
      </c>
      <c r="M17" s="29" t="str">
        <f t="shared" si="1"/>
        <v/>
      </c>
      <c r="N17" s="29" t="str">
        <f t="shared" si="1"/>
        <v/>
      </c>
      <c r="O17" s="29" t="str">
        <f t="shared" si="1"/>
        <v/>
      </c>
      <c r="P17" s="29" t="str">
        <f t="shared" si="1"/>
        <v/>
      </c>
      <c r="Q17" s="30"/>
      <c r="R17" s="32"/>
      <c r="S17" s="32"/>
      <c r="T17" s="32"/>
      <c r="U17" s="34"/>
    </row>
    <row r="18" spans="2:21" ht="18.75" customHeight="1">
      <c r="B18" s="1" t="s">
        <v>35</v>
      </c>
      <c r="C18" s="31" t="s">
        <v>30</v>
      </c>
      <c r="D18" s="20" t="s">
        <v>31</v>
      </c>
      <c r="E18" s="21">
        <v>38</v>
      </c>
      <c r="F18" s="21">
        <v>42</v>
      </c>
      <c r="G18" s="21">
        <v>40</v>
      </c>
      <c r="H18" s="21">
        <v>36</v>
      </c>
      <c r="I18" s="21">
        <v>44</v>
      </c>
      <c r="J18" s="21">
        <v>41</v>
      </c>
      <c r="K18" s="21"/>
      <c r="L18" s="21"/>
      <c r="M18" s="21"/>
      <c r="N18" s="21"/>
      <c r="O18" s="21"/>
      <c r="P18" s="21"/>
      <c r="Q18" s="22">
        <f>IF(COUNT(E18:P18)=0,"",SUM(E18:P18))</f>
        <v>241</v>
      </c>
      <c r="R18" s="32">
        <f>IF($B18="","",COUNTIF(E18:P18,"&gt;"&amp;$T$3))</f>
        <v>0</v>
      </c>
      <c r="S18" s="33">
        <f>IF($B18="","",MAX(E20:P20))</f>
        <v>50</v>
      </c>
      <c r="T18" s="33">
        <f>IF($B18="","",MAX(E21:P21))</f>
        <v>45</v>
      </c>
      <c r="U18" s="34" t="str">
        <f>IF(OR($B18="",COUNT(E18:P19)=0),"",IF(OR(N(Q18)&gt;$T$5,R18&gt;$T$6,S18&gt;=$T$7,T18&gt;$T$8),"違反",IF(OR(N(Q18)&gt;$T$4,R18&gt;=$T$6-1,S18&gt;=$T$9),"要注意","OK")))</f>
        <v>OK</v>
      </c>
    </row>
    <row r="19" spans="2:21" ht="18.75" customHeight="1">
      <c r="B19" s="1"/>
      <c r="C19" s="1"/>
      <c r="D19" s="20" t="s">
        <v>32</v>
      </c>
      <c r="E19" s="21">
        <v>0</v>
      </c>
      <c r="F19" s="21">
        <v>8</v>
      </c>
      <c r="G19" s="21">
        <v>0</v>
      </c>
      <c r="H19" s="21">
        <v>0</v>
      </c>
      <c r="I19" s="21">
        <v>0</v>
      </c>
      <c r="J19" s="21">
        <v>0</v>
      </c>
      <c r="K19" s="21"/>
      <c r="L19" s="21"/>
      <c r="M19" s="21"/>
      <c r="N19" s="21"/>
      <c r="O19" s="21"/>
      <c r="P19" s="21"/>
      <c r="Q19" s="23">
        <f>IF(COUNT(E19:P19)=0,"",SUM(E19:P19))</f>
        <v>8</v>
      </c>
      <c r="R19" s="32"/>
      <c r="S19" s="32"/>
      <c r="T19" s="32"/>
      <c r="U19" s="34"/>
    </row>
    <row r="20" spans="2:21" ht="18.75" customHeight="1">
      <c r="B20" s="1"/>
      <c r="C20" s="1"/>
      <c r="D20" s="24" t="s">
        <v>33</v>
      </c>
      <c r="E20" s="25">
        <f t="shared" ref="E20:P20" si="2">IF(AND(E18="",E19=""),"",N(E18)+N(E19))</f>
        <v>38</v>
      </c>
      <c r="F20" s="25">
        <f t="shared" si="2"/>
        <v>50</v>
      </c>
      <c r="G20" s="25">
        <f t="shared" si="2"/>
        <v>40</v>
      </c>
      <c r="H20" s="25">
        <f t="shared" si="2"/>
        <v>36</v>
      </c>
      <c r="I20" s="25">
        <f t="shared" si="2"/>
        <v>44</v>
      </c>
      <c r="J20" s="25">
        <f t="shared" si="2"/>
        <v>41</v>
      </c>
      <c r="K20" s="25" t="str">
        <f t="shared" si="2"/>
        <v/>
      </c>
      <c r="L20" s="25" t="str">
        <f t="shared" si="2"/>
        <v/>
      </c>
      <c r="M20" s="25" t="str">
        <f t="shared" si="2"/>
        <v/>
      </c>
      <c r="N20" s="25" t="str">
        <f t="shared" si="2"/>
        <v/>
      </c>
      <c r="O20" s="25" t="str">
        <f t="shared" si="2"/>
        <v/>
      </c>
      <c r="P20" s="25" t="str">
        <f t="shared" si="2"/>
        <v/>
      </c>
      <c r="Q20" s="26">
        <f>IF(COUNT(E20:P20)=0,"",SUM(E20:P20))</f>
        <v>249</v>
      </c>
      <c r="R20" s="32"/>
      <c r="S20" s="32"/>
      <c r="T20" s="32"/>
      <c r="U20" s="34"/>
    </row>
    <row r="21" spans="2:21" ht="15.75" customHeight="1">
      <c r="B21" s="1"/>
      <c r="C21" s="1"/>
      <c r="D21" s="27" t="s">
        <v>34</v>
      </c>
      <c r="E21" s="28"/>
      <c r="F21" s="29">
        <f>IF(F20="","",MAX(AVERAGE(E20:F20)))</f>
        <v>44</v>
      </c>
      <c r="G21" s="29">
        <f>IF(G20="","",MAX(AVERAGE(F20:G20),AVERAGE(E20:G20)))</f>
        <v>45</v>
      </c>
      <c r="H21" s="29">
        <f>IF(H20="","",MAX(AVERAGE(G20:H20),AVERAGE(F20:H20),AVERAGE(E20:H20)))</f>
        <v>42</v>
      </c>
      <c r="I21" s="29">
        <f>IF(I20="","",MAX(AVERAGE(H20:I20),AVERAGE(G20:I20),AVERAGE(F20:I20),AVERAGE(E20:I20)))</f>
        <v>42.5</v>
      </c>
      <c r="J21" s="29">
        <f t="shared" ref="J21:P21" si="3">IF(J20="","",MAX(AVERAGE(I20:J20),AVERAGE(H20:J20),AVERAGE(G20:J20),AVERAGE(F20:J20),AVERAGE(E20:J20)))</f>
        <v>42.5</v>
      </c>
      <c r="K21" s="29" t="str">
        <f t="shared" si="3"/>
        <v/>
      </c>
      <c r="L21" s="29" t="str">
        <f t="shared" si="3"/>
        <v/>
      </c>
      <c r="M21" s="29" t="str">
        <f t="shared" si="3"/>
        <v/>
      </c>
      <c r="N21" s="29" t="str">
        <f t="shared" si="3"/>
        <v/>
      </c>
      <c r="O21" s="29" t="str">
        <f t="shared" si="3"/>
        <v/>
      </c>
      <c r="P21" s="29" t="str">
        <f t="shared" si="3"/>
        <v/>
      </c>
      <c r="Q21" s="30"/>
      <c r="R21" s="32"/>
      <c r="S21" s="32"/>
      <c r="T21" s="32"/>
      <c r="U21" s="34"/>
    </row>
    <row r="22" spans="2:21" ht="18.75" customHeight="1">
      <c r="B22" s="1" t="s">
        <v>36</v>
      </c>
      <c r="C22" s="31" t="s">
        <v>37</v>
      </c>
      <c r="D22" s="20" t="s">
        <v>31</v>
      </c>
      <c r="E22" s="21">
        <v>50</v>
      </c>
      <c r="F22" s="21">
        <v>60</v>
      </c>
      <c r="G22" s="21">
        <v>48</v>
      </c>
      <c r="H22" s="21">
        <v>30</v>
      </c>
      <c r="I22" s="21">
        <v>55</v>
      </c>
      <c r="J22" s="21">
        <v>52</v>
      </c>
      <c r="K22" s="21"/>
      <c r="L22" s="21"/>
      <c r="M22" s="21"/>
      <c r="N22" s="21"/>
      <c r="O22" s="21"/>
      <c r="P22" s="21"/>
      <c r="Q22" s="22">
        <f>IF(COUNT(E22:P22)=0,"",SUM(E22:P22))</f>
        <v>295</v>
      </c>
      <c r="R22" s="32">
        <f>IF($B22="","",COUNTIF(E22:P22,"&gt;"&amp;$T$3))</f>
        <v>5</v>
      </c>
      <c r="S22" s="33">
        <f>IF($B22="","",MAX(E24:P24))</f>
        <v>60</v>
      </c>
      <c r="T22" s="33">
        <f>IF($B22="","",MAX(E25:P25))</f>
        <v>58</v>
      </c>
      <c r="U22" s="34" t="str">
        <f>IF(OR($B22="",COUNT(E22:P23)=0),"",IF(OR(N(Q22)&gt;$T$5,R22&gt;$T$6,S22&gt;=$T$7,T22&gt;$T$8),"違反",IF(OR(N(Q22)&gt;$T$4,R22&gt;=$T$6-1,S22&gt;=$T$9),"要注意","OK")))</f>
        <v>要注意</v>
      </c>
    </row>
    <row r="23" spans="2:21" ht="18.75" customHeight="1">
      <c r="B23" s="1"/>
      <c r="C23" s="1"/>
      <c r="D23" s="20" t="s">
        <v>32</v>
      </c>
      <c r="E23" s="21">
        <v>0</v>
      </c>
      <c r="F23" s="21">
        <v>0</v>
      </c>
      <c r="G23" s="21">
        <v>8</v>
      </c>
      <c r="H23" s="21">
        <v>0</v>
      </c>
      <c r="I23" s="21">
        <v>0</v>
      </c>
      <c r="J23" s="21">
        <v>8</v>
      </c>
      <c r="K23" s="21"/>
      <c r="L23" s="21"/>
      <c r="M23" s="21"/>
      <c r="N23" s="21"/>
      <c r="O23" s="21"/>
      <c r="P23" s="21"/>
      <c r="Q23" s="23">
        <f>IF(COUNT(E23:P23)=0,"",SUM(E23:P23))</f>
        <v>16</v>
      </c>
      <c r="R23" s="32"/>
      <c r="S23" s="32"/>
      <c r="T23" s="32"/>
      <c r="U23" s="34"/>
    </row>
    <row r="24" spans="2:21" ht="18.75" customHeight="1">
      <c r="B24" s="1"/>
      <c r="C24" s="1"/>
      <c r="D24" s="24" t="s">
        <v>33</v>
      </c>
      <c r="E24" s="25">
        <f t="shared" ref="E24:P24" si="4">IF(AND(E22="",E23=""),"",N(E22)+N(E23))</f>
        <v>50</v>
      </c>
      <c r="F24" s="25">
        <f t="shared" si="4"/>
        <v>60</v>
      </c>
      <c r="G24" s="25">
        <f t="shared" si="4"/>
        <v>56</v>
      </c>
      <c r="H24" s="25">
        <f t="shared" si="4"/>
        <v>30</v>
      </c>
      <c r="I24" s="25">
        <f t="shared" si="4"/>
        <v>55</v>
      </c>
      <c r="J24" s="25">
        <f t="shared" si="4"/>
        <v>60</v>
      </c>
      <c r="K24" s="25" t="str">
        <f t="shared" si="4"/>
        <v/>
      </c>
      <c r="L24" s="25" t="str">
        <f t="shared" si="4"/>
        <v/>
      </c>
      <c r="M24" s="25" t="str">
        <f t="shared" si="4"/>
        <v/>
      </c>
      <c r="N24" s="25" t="str">
        <f t="shared" si="4"/>
        <v/>
      </c>
      <c r="O24" s="25" t="str">
        <f t="shared" si="4"/>
        <v/>
      </c>
      <c r="P24" s="25" t="str">
        <f t="shared" si="4"/>
        <v/>
      </c>
      <c r="Q24" s="26">
        <f>IF(COUNT(E24:P24)=0,"",SUM(E24:P24))</f>
        <v>311</v>
      </c>
      <c r="R24" s="32"/>
      <c r="S24" s="32"/>
      <c r="T24" s="32"/>
      <c r="U24" s="34"/>
    </row>
    <row r="25" spans="2:21" ht="15.75" customHeight="1">
      <c r="B25" s="1"/>
      <c r="C25" s="1"/>
      <c r="D25" s="27" t="s">
        <v>34</v>
      </c>
      <c r="E25" s="28"/>
      <c r="F25" s="29">
        <f>IF(F24="","",MAX(AVERAGE(E24:F24)))</f>
        <v>55</v>
      </c>
      <c r="G25" s="29">
        <f>IF(G24="","",MAX(AVERAGE(F24:G24),AVERAGE(E24:G24)))</f>
        <v>58</v>
      </c>
      <c r="H25" s="29">
        <f>IF(H24="","",MAX(AVERAGE(G24:H24),AVERAGE(F24:H24),AVERAGE(E24:H24)))</f>
        <v>49</v>
      </c>
      <c r="I25" s="29">
        <f>IF(I24="","",MAX(AVERAGE(H24:I24),AVERAGE(G24:I24),AVERAGE(F24:I24),AVERAGE(E24:I24)))</f>
        <v>50.25</v>
      </c>
      <c r="J25" s="29">
        <f t="shared" ref="J25:P25" si="5">IF(J24="","",MAX(AVERAGE(I24:J24),AVERAGE(H24:J24),AVERAGE(G24:J24),AVERAGE(F24:J24),AVERAGE(E24:J24)))</f>
        <v>57.5</v>
      </c>
      <c r="K25" s="29" t="str">
        <f t="shared" si="5"/>
        <v/>
      </c>
      <c r="L25" s="29" t="str">
        <f t="shared" si="5"/>
        <v/>
      </c>
      <c r="M25" s="29" t="str">
        <f t="shared" si="5"/>
        <v/>
      </c>
      <c r="N25" s="29" t="str">
        <f t="shared" si="5"/>
        <v/>
      </c>
      <c r="O25" s="29" t="str">
        <f t="shared" si="5"/>
        <v/>
      </c>
      <c r="P25" s="29" t="str">
        <f t="shared" si="5"/>
        <v/>
      </c>
      <c r="Q25" s="30"/>
      <c r="R25" s="32"/>
      <c r="S25" s="32"/>
      <c r="T25" s="32"/>
      <c r="U25" s="34"/>
    </row>
    <row r="26" spans="2:21" ht="18.75" customHeight="1">
      <c r="B26" s="1" t="s">
        <v>38</v>
      </c>
      <c r="C26" s="31" t="s">
        <v>37</v>
      </c>
      <c r="D26" s="20" t="s">
        <v>31</v>
      </c>
      <c r="E26" s="21">
        <v>40</v>
      </c>
      <c r="F26" s="21">
        <v>70</v>
      </c>
      <c r="G26" s="21">
        <v>85</v>
      </c>
      <c r="H26" s="21">
        <v>35</v>
      </c>
      <c r="I26" s="21">
        <v>30</v>
      </c>
      <c r="J26" s="21">
        <v>28</v>
      </c>
      <c r="K26" s="21"/>
      <c r="L26" s="21"/>
      <c r="M26" s="21"/>
      <c r="N26" s="21"/>
      <c r="O26" s="21"/>
      <c r="P26" s="21"/>
      <c r="Q26" s="22">
        <f>IF(COUNT(E26:P26)=0,"",SUM(E26:P26))</f>
        <v>288</v>
      </c>
      <c r="R26" s="32">
        <f>IF($B26="","",COUNTIF(E26:P26,"&gt;"&amp;$T$3))</f>
        <v>2</v>
      </c>
      <c r="S26" s="33">
        <f>IF($B26="","",MAX(E28:P28))</f>
        <v>97</v>
      </c>
      <c r="T26" s="33">
        <f>IF($B26="","",MAX(E29:P29))</f>
        <v>83.5</v>
      </c>
      <c r="U26" s="34" t="str">
        <f>IF(OR($B26="",COUNT(E26:P27)=0),"",IF(OR(N(Q26)&gt;$T$5,R26&gt;$T$6,S26&gt;=$T$7,T26&gt;$T$8),"違反",IF(OR(N(Q26)&gt;$T$4,R26&gt;=$T$6-1,S26&gt;=$T$9),"要注意","OK")))</f>
        <v>違反</v>
      </c>
    </row>
    <row r="27" spans="2:21" ht="18.75" customHeight="1">
      <c r="B27" s="1"/>
      <c r="C27" s="1"/>
      <c r="D27" s="20" t="s">
        <v>32</v>
      </c>
      <c r="E27" s="21">
        <v>0</v>
      </c>
      <c r="F27" s="21">
        <v>0</v>
      </c>
      <c r="G27" s="21">
        <v>12</v>
      </c>
      <c r="H27" s="21">
        <v>0</v>
      </c>
      <c r="I27" s="21">
        <v>0</v>
      </c>
      <c r="J27" s="21">
        <v>0</v>
      </c>
      <c r="K27" s="21"/>
      <c r="L27" s="21"/>
      <c r="M27" s="21"/>
      <c r="N27" s="21"/>
      <c r="O27" s="21"/>
      <c r="P27" s="21"/>
      <c r="Q27" s="23">
        <f>IF(COUNT(E27:P27)=0,"",SUM(E27:P27))</f>
        <v>12</v>
      </c>
      <c r="R27" s="32"/>
      <c r="S27" s="32"/>
      <c r="T27" s="32"/>
      <c r="U27" s="34"/>
    </row>
    <row r="28" spans="2:21" ht="18.75" customHeight="1">
      <c r="B28" s="1"/>
      <c r="C28" s="1"/>
      <c r="D28" s="24" t="s">
        <v>33</v>
      </c>
      <c r="E28" s="25">
        <f t="shared" ref="E28:P28" si="6">IF(AND(E26="",E27=""),"",N(E26)+N(E27))</f>
        <v>40</v>
      </c>
      <c r="F28" s="25">
        <f t="shared" si="6"/>
        <v>70</v>
      </c>
      <c r="G28" s="25">
        <f t="shared" si="6"/>
        <v>97</v>
      </c>
      <c r="H28" s="25">
        <f t="shared" si="6"/>
        <v>35</v>
      </c>
      <c r="I28" s="25">
        <f t="shared" si="6"/>
        <v>30</v>
      </c>
      <c r="J28" s="25">
        <f t="shared" si="6"/>
        <v>28</v>
      </c>
      <c r="K28" s="25" t="str">
        <f t="shared" si="6"/>
        <v/>
      </c>
      <c r="L28" s="25" t="str">
        <f t="shared" si="6"/>
        <v/>
      </c>
      <c r="M28" s="25" t="str">
        <f t="shared" si="6"/>
        <v/>
      </c>
      <c r="N28" s="25" t="str">
        <f t="shared" si="6"/>
        <v/>
      </c>
      <c r="O28" s="25" t="str">
        <f t="shared" si="6"/>
        <v/>
      </c>
      <c r="P28" s="25" t="str">
        <f t="shared" si="6"/>
        <v/>
      </c>
      <c r="Q28" s="26">
        <f>IF(COUNT(E28:P28)=0,"",SUM(E28:P28))</f>
        <v>300</v>
      </c>
      <c r="R28" s="32"/>
      <c r="S28" s="32"/>
      <c r="T28" s="32"/>
      <c r="U28" s="34"/>
    </row>
    <row r="29" spans="2:21" ht="15.75" customHeight="1">
      <c r="B29" s="1"/>
      <c r="C29" s="1"/>
      <c r="D29" s="27" t="s">
        <v>34</v>
      </c>
      <c r="E29" s="28"/>
      <c r="F29" s="29">
        <f>IF(F28="","",MAX(AVERAGE(E28:F28)))</f>
        <v>55</v>
      </c>
      <c r="G29" s="29">
        <f>IF(G28="","",MAX(AVERAGE(F28:G28),AVERAGE(E28:G28)))</f>
        <v>83.5</v>
      </c>
      <c r="H29" s="29">
        <f>IF(H28="","",MAX(AVERAGE(G28:H28),AVERAGE(F28:H28),AVERAGE(E28:H28)))</f>
        <v>67.333333333333329</v>
      </c>
      <c r="I29" s="29">
        <f>IF(I28="","",MAX(AVERAGE(H28:I28),AVERAGE(G28:I28),AVERAGE(F28:I28),AVERAGE(E28:I28)))</f>
        <v>58</v>
      </c>
      <c r="J29" s="29">
        <f t="shared" ref="J29:P29" si="7">IF(J28="","",MAX(AVERAGE(I28:J28),AVERAGE(H28:J28),AVERAGE(G28:J28),AVERAGE(F28:J28),AVERAGE(E28:J28)))</f>
        <v>52</v>
      </c>
      <c r="K29" s="29" t="str">
        <f t="shared" si="7"/>
        <v/>
      </c>
      <c r="L29" s="29" t="str">
        <f t="shared" si="7"/>
        <v/>
      </c>
      <c r="M29" s="29" t="str">
        <f t="shared" si="7"/>
        <v/>
      </c>
      <c r="N29" s="29" t="str">
        <f t="shared" si="7"/>
        <v/>
      </c>
      <c r="O29" s="29" t="str">
        <f t="shared" si="7"/>
        <v/>
      </c>
      <c r="P29" s="29" t="str">
        <f t="shared" si="7"/>
        <v/>
      </c>
      <c r="Q29" s="30"/>
      <c r="R29" s="32"/>
      <c r="S29" s="32"/>
      <c r="T29" s="32"/>
      <c r="U29" s="34"/>
    </row>
    <row r="30" spans="2:21" ht="18.75" customHeight="1">
      <c r="B30" s="1" t="s">
        <v>39</v>
      </c>
      <c r="C30" s="31" t="s">
        <v>40</v>
      </c>
      <c r="D30" s="20" t="s">
        <v>31</v>
      </c>
      <c r="E30" s="21">
        <v>5</v>
      </c>
      <c r="F30" s="21">
        <v>6</v>
      </c>
      <c r="G30" s="21">
        <v>8</v>
      </c>
      <c r="H30" s="21">
        <v>4</v>
      </c>
      <c r="I30" s="21">
        <v>10</v>
      </c>
      <c r="J30" s="21">
        <v>7</v>
      </c>
      <c r="K30" s="21"/>
      <c r="L30" s="21"/>
      <c r="M30" s="21"/>
      <c r="N30" s="21"/>
      <c r="O30" s="21"/>
      <c r="P30" s="21"/>
      <c r="Q30" s="22">
        <f>IF(COUNT(E30:P30)=0,"",SUM(E30:P30))</f>
        <v>40</v>
      </c>
      <c r="R30" s="32">
        <f>IF($B30="","",COUNTIF(E30:P30,"&gt;"&amp;$T$3))</f>
        <v>0</v>
      </c>
      <c r="S30" s="33">
        <f>IF($B30="","",MAX(E32:P32))</f>
        <v>10</v>
      </c>
      <c r="T30" s="33">
        <f>IF($B30="","",MAX(E33:P33))</f>
        <v>8.5</v>
      </c>
      <c r="U30" s="34" t="str">
        <f>IF(OR($B30="",COUNT(E30:P31)=0),"",IF(OR(N(Q30)&gt;$T$5,R30&gt;$T$6,S30&gt;=$T$7,T30&gt;$T$8),"違反",IF(OR(N(Q30)&gt;$T$4,R30&gt;=$T$6-1,S30&gt;=$T$9),"要注意","OK")))</f>
        <v>OK</v>
      </c>
    </row>
    <row r="31" spans="2:21" ht="18.75" customHeight="1">
      <c r="B31" s="1"/>
      <c r="C31" s="1"/>
      <c r="D31" s="20" t="s">
        <v>32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/>
      <c r="L31" s="21"/>
      <c r="M31" s="21"/>
      <c r="N31" s="21"/>
      <c r="O31" s="21"/>
      <c r="P31" s="21"/>
      <c r="Q31" s="23">
        <f>IF(COUNT(E31:P31)=0,"",SUM(E31:P31))</f>
        <v>0</v>
      </c>
      <c r="R31" s="32"/>
      <c r="S31" s="32"/>
      <c r="T31" s="32"/>
      <c r="U31" s="34"/>
    </row>
    <row r="32" spans="2:21" ht="18.75" customHeight="1">
      <c r="B32" s="1"/>
      <c r="C32" s="1"/>
      <c r="D32" s="24" t="s">
        <v>33</v>
      </c>
      <c r="E32" s="25">
        <f t="shared" ref="E32:P32" si="8">IF(AND(E30="",E31=""),"",N(E30)+N(E31))</f>
        <v>5</v>
      </c>
      <c r="F32" s="25">
        <f t="shared" si="8"/>
        <v>6</v>
      </c>
      <c r="G32" s="25">
        <f t="shared" si="8"/>
        <v>8</v>
      </c>
      <c r="H32" s="25">
        <f t="shared" si="8"/>
        <v>4</v>
      </c>
      <c r="I32" s="25">
        <f t="shared" si="8"/>
        <v>10</v>
      </c>
      <c r="J32" s="25">
        <f t="shared" si="8"/>
        <v>7</v>
      </c>
      <c r="K32" s="25" t="str">
        <f t="shared" si="8"/>
        <v/>
      </c>
      <c r="L32" s="25" t="str">
        <f t="shared" si="8"/>
        <v/>
      </c>
      <c r="M32" s="25" t="str">
        <f t="shared" si="8"/>
        <v/>
      </c>
      <c r="N32" s="25" t="str">
        <f t="shared" si="8"/>
        <v/>
      </c>
      <c r="O32" s="25" t="str">
        <f t="shared" si="8"/>
        <v/>
      </c>
      <c r="P32" s="25" t="str">
        <f t="shared" si="8"/>
        <v/>
      </c>
      <c r="Q32" s="26">
        <f>IF(COUNT(E32:P32)=0,"",SUM(E32:P32))</f>
        <v>40</v>
      </c>
      <c r="R32" s="32"/>
      <c r="S32" s="32"/>
      <c r="T32" s="32"/>
      <c r="U32" s="34"/>
    </row>
    <row r="33" spans="2:21" ht="15.75" customHeight="1">
      <c r="B33" s="1"/>
      <c r="C33" s="1"/>
      <c r="D33" s="27" t="s">
        <v>34</v>
      </c>
      <c r="E33" s="28"/>
      <c r="F33" s="29">
        <f>IF(F32="","",MAX(AVERAGE(E32:F32)))</f>
        <v>5.5</v>
      </c>
      <c r="G33" s="29">
        <f>IF(G32="","",MAX(AVERAGE(F32:G32),AVERAGE(E32:G32)))</f>
        <v>7</v>
      </c>
      <c r="H33" s="29">
        <f>IF(H32="","",MAX(AVERAGE(G32:H32),AVERAGE(F32:H32),AVERAGE(E32:H32)))</f>
        <v>6</v>
      </c>
      <c r="I33" s="29">
        <f>IF(I32="","",MAX(AVERAGE(H32:I32),AVERAGE(G32:I32),AVERAGE(F32:I32),AVERAGE(E32:I32)))</f>
        <v>7.333333333333333</v>
      </c>
      <c r="J33" s="29">
        <f t="shared" ref="J33:P33" si="9">IF(J32="","",MAX(AVERAGE(I32:J32),AVERAGE(H32:J32),AVERAGE(G32:J32),AVERAGE(F32:J32),AVERAGE(E32:J32)))</f>
        <v>8.5</v>
      </c>
      <c r="K33" s="29" t="str">
        <f t="shared" si="9"/>
        <v/>
      </c>
      <c r="L33" s="29" t="str">
        <f t="shared" si="9"/>
        <v/>
      </c>
      <c r="M33" s="29" t="str">
        <f t="shared" si="9"/>
        <v/>
      </c>
      <c r="N33" s="29" t="str">
        <f t="shared" si="9"/>
        <v/>
      </c>
      <c r="O33" s="29" t="str">
        <f t="shared" si="9"/>
        <v/>
      </c>
      <c r="P33" s="29" t="str">
        <f t="shared" si="9"/>
        <v/>
      </c>
      <c r="Q33" s="30"/>
      <c r="R33" s="32"/>
      <c r="S33" s="32"/>
      <c r="T33" s="32"/>
      <c r="U33" s="34"/>
    </row>
    <row r="34" spans="2:21" ht="18.75" customHeight="1">
      <c r="B34" s="1" t="s">
        <v>41</v>
      </c>
      <c r="C34" s="31" t="s">
        <v>40</v>
      </c>
      <c r="D34" s="20" t="s">
        <v>31</v>
      </c>
      <c r="E34" s="21">
        <v>20</v>
      </c>
      <c r="F34" s="21">
        <v>22</v>
      </c>
      <c r="G34" s="21">
        <v>18</v>
      </c>
      <c r="H34" s="21">
        <v>25</v>
      </c>
      <c r="I34" s="21">
        <v>30</v>
      </c>
      <c r="J34" s="21">
        <v>24</v>
      </c>
      <c r="K34" s="21"/>
      <c r="L34" s="21"/>
      <c r="M34" s="21"/>
      <c r="N34" s="21"/>
      <c r="O34" s="21"/>
      <c r="P34" s="21"/>
      <c r="Q34" s="22">
        <f>IF(COUNT(E34:P34)=0,"",SUM(E34:P34))</f>
        <v>139</v>
      </c>
      <c r="R34" s="32">
        <f>IF($B34="","",COUNTIF(E34:P34,"&gt;"&amp;$T$3))</f>
        <v>0</v>
      </c>
      <c r="S34" s="33">
        <f>IF($B34="","",MAX(E36:P36))</f>
        <v>38</v>
      </c>
      <c r="T34" s="33">
        <f>IF($B34="","",MAX(E37:P37))</f>
        <v>31.5</v>
      </c>
      <c r="U34" s="34" t="str">
        <f>IF(OR($B34="",COUNT(E34:P35)=0),"",IF(OR(N(Q34)&gt;$T$5,R34&gt;$T$6,S34&gt;=$T$7,T34&gt;$T$8),"違反",IF(OR(N(Q34)&gt;$T$4,R34&gt;=$T$6-1,S34&gt;=$T$9),"要注意","OK")))</f>
        <v>OK</v>
      </c>
    </row>
    <row r="35" spans="2:21" ht="18.75" customHeight="1">
      <c r="B35" s="1"/>
      <c r="C35" s="1"/>
      <c r="D35" s="20" t="s">
        <v>32</v>
      </c>
      <c r="E35" s="21">
        <v>0</v>
      </c>
      <c r="F35" s="21">
        <v>0</v>
      </c>
      <c r="G35" s="21">
        <v>0</v>
      </c>
      <c r="H35" s="21">
        <v>0</v>
      </c>
      <c r="I35" s="21">
        <v>8</v>
      </c>
      <c r="J35" s="21">
        <v>0</v>
      </c>
      <c r="K35" s="21"/>
      <c r="L35" s="21"/>
      <c r="M35" s="21"/>
      <c r="N35" s="21"/>
      <c r="O35" s="21"/>
      <c r="P35" s="21"/>
      <c r="Q35" s="23">
        <f>IF(COUNT(E35:P35)=0,"",SUM(E35:P35))</f>
        <v>8</v>
      </c>
      <c r="R35" s="32"/>
      <c r="S35" s="32"/>
      <c r="T35" s="32"/>
      <c r="U35" s="34"/>
    </row>
    <row r="36" spans="2:21" ht="18.75" customHeight="1">
      <c r="B36" s="1"/>
      <c r="C36" s="1"/>
      <c r="D36" s="24" t="s">
        <v>33</v>
      </c>
      <c r="E36" s="25">
        <f t="shared" ref="E36:P36" si="10">IF(AND(E34="",E35=""),"",N(E34)+N(E35))</f>
        <v>20</v>
      </c>
      <c r="F36" s="25">
        <f t="shared" si="10"/>
        <v>22</v>
      </c>
      <c r="G36" s="25">
        <f t="shared" si="10"/>
        <v>18</v>
      </c>
      <c r="H36" s="25">
        <f t="shared" si="10"/>
        <v>25</v>
      </c>
      <c r="I36" s="25">
        <f t="shared" si="10"/>
        <v>38</v>
      </c>
      <c r="J36" s="25">
        <f t="shared" si="10"/>
        <v>24</v>
      </c>
      <c r="K36" s="25" t="str">
        <f t="shared" si="10"/>
        <v/>
      </c>
      <c r="L36" s="25" t="str">
        <f t="shared" si="10"/>
        <v/>
      </c>
      <c r="M36" s="25" t="str">
        <f t="shared" si="10"/>
        <v/>
      </c>
      <c r="N36" s="25" t="str">
        <f t="shared" si="10"/>
        <v/>
      </c>
      <c r="O36" s="25" t="str">
        <f t="shared" si="10"/>
        <v/>
      </c>
      <c r="P36" s="25" t="str">
        <f t="shared" si="10"/>
        <v/>
      </c>
      <c r="Q36" s="26">
        <f>IF(COUNT(E36:P36)=0,"",SUM(E36:P36))</f>
        <v>147</v>
      </c>
      <c r="R36" s="32"/>
      <c r="S36" s="32"/>
      <c r="T36" s="32"/>
      <c r="U36" s="34"/>
    </row>
    <row r="37" spans="2:21" ht="15.75" customHeight="1">
      <c r="B37" s="1"/>
      <c r="C37" s="1"/>
      <c r="D37" s="27" t="s">
        <v>34</v>
      </c>
      <c r="E37" s="28"/>
      <c r="F37" s="29">
        <f>IF(F36="","",MAX(AVERAGE(E36:F36)))</f>
        <v>21</v>
      </c>
      <c r="G37" s="29">
        <f>IF(G36="","",MAX(AVERAGE(F36:G36),AVERAGE(E36:G36)))</f>
        <v>20</v>
      </c>
      <c r="H37" s="29">
        <f>IF(H36="","",MAX(AVERAGE(G36:H36),AVERAGE(F36:H36),AVERAGE(E36:H36)))</f>
        <v>21.666666666666668</v>
      </c>
      <c r="I37" s="29">
        <f>IF(I36="","",MAX(AVERAGE(H36:I36),AVERAGE(G36:I36),AVERAGE(F36:I36),AVERAGE(E36:I36)))</f>
        <v>31.5</v>
      </c>
      <c r="J37" s="29">
        <f t="shared" ref="J37:P37" si="11">IF(J36="","",MAX(AVERAGE(I36:J36),AVERAGE(H36:J36),AVERAGE(G36:J36),AVERAGE(F36:J36),AVERAGE(E36:J36)))</f>
        <v>31</v>
      </c>
      <c r="K37" s="29" t="str">
        <f t="shared" si="11"/>
        <v/>
      </c>
      <c r="L37" s="29" t="str">
        <f t="shared" si="11"/>
        <v/>
      </c>
      <c r="M37" s="29" t="str">
        <f t="shared" si="11"/>
        <v/>
      </c>
      <c r="N37" s="29" t="str">
        <f t="shared" si="11"/>
        <v/>
      </c>
      <c r="O37" s="29" t="str">
        <f t="shared" si="11"/>
        <v/>
      </c>
      <c r="P37" s="29" t="str">
        <f t="shared" si="11"/>
        <v/>
      </c>
      <c r="Q37" s="30"/>
      <c r="R37" s="32"/>
      <c r="S37" s="32"/>
      <c r="T37" s="32"/>
      <c r="U37" s="34"/>
    </row>
    <row r="38" spans="2:21" ht="18.75" customHeight="1">
      <c r="B38" s="1"/>
      <c r="C38" s="31"/>
      <c r="D38" s="20" t="s">
        <v>31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2" t="str">
        <f>IF(COUNT(E38:P38)=0,"",SUM(E38:P38))</f>
        <v/>
      </c>
      <c r="R38" s="32" t="str">
        <f>IF($B38="","",COUNTIF(E38:P38,"&gt;"&amp;$T$3))</f>
        <v/>
      </c>
      <c r="S38" s="33" t="str">
        <f>IF($B38="","",MAX(E40:P40))</f>
        <v/>
      </c>
      <c r="T38" s="33" t="str">
        <f>IF($B38="","",MAX(E41:P41))</f>
        <v/>
      </c>
      <c r="U38" s="34" t="str">
        <f>IF(OR($B38="",COUNT(E38:P39)=0),"",IF(OR(N(Q38)&gt;$T$5,R38&gt;$T$6,S38&gt;=$T$7,T38&gt;$T$8),"違反",IF(OR(N(Q38)&gt;$T$4,R38&gt;=$T$6-1,S38&gt;=$T$9),"要注意","OK")))</f>
        <v/>
      </c>
    </row>
    <row r="39" spans="2:21" ht="18.75" customHeight="1">
      <c r="B39" s="1"/>
      <c r="C39" s="1"/>
      <c r="D39" s="20" t="s">
        <v>32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3" t="str">
        <f>IF(COUNT(E39:P39)=0,"",SUM(E39:P39))</f>
        <v/>
      </c>
      <c r="R39" s="32"/>
      <c r="S39" s="32"/>
      <c r="T39" s="32"/>
      <c r="U39" s="34"/>
    </row>
    <row r="40" spans="2:21" ht="18.75" customHeight="1">
      <c r="B40" s="1"/>
      <c r="C40" s="1"/>
      <c r="D40" s="24" t="s">
        <v>33</v>
      </c>
      <c r="E40" s="25" t="str">
        <f t="shared" ref="E40:P40" si="12">IF(AND(E38="",E39=""),"",N(E38)+N(E39))</f>
        <v/>
      </c>
      <c r="F40" s="25" t="str">
        <f t="shared" si="12"/>
        <v/>
      </c>
      <c r="G40" s="25" t="str">
        <f t="shared" si="12"/>
        <v/>
      </c>
      <c r="H40" s="25" t="str">
        <f t="shared" si="12"/>
        <v/>
      </c>
      <c r="I40" s="25" t="str">
        <f t="shared" si="12"/>
        <v/>
      </c>
      <c r="J40" s="25" t="str">
        <f t="shared" si="12"/>
        <v/>
      </c>
      <c r="K40" s="25" t="str">
        <f t="shared" si="12"/>
        <v/>
      </c>
      <c r="L40" s="25" t="str">
        <f t="shared" si="12"/>
        <v/>
      </c>
      <c r="M40" s="25" t="str">
        <f t="shared" si="12"/>
        <v/>
      </c>
      <c r="N40" s="25" t="str">
        <f t="shared" si="12"/>
        <v/>
      </c>
      <c r="O40" s="25" t="str">
        <f t="shared" si="12"/>
        <v/>
      </c>
      <c r="P40" s="25" t="str">
        <f t="shared" si="12"/>
        <v/>
      </c>
      <c r="Q40" s="26" t="str">
        <f>IF(COUNT(E40:P40)=0,"",SUM(E40:P40))</f>
        <v/>
      </c>
      <c r="R40" s="32"/>
      <c r="S40" s="32"/>
      <c r="T40" s="32"/>
      <c r="U40" s="34"/>
    </row>
    <row r="41" spans="2:21" ht="15.75" customHeight="1">
      <c r="B41" s="1"/>
      <c r="C41" s="1"/>
      <c r="D41" s="27" t="s">
        <v>34</v>
      </c>
      <c r="E41" s="28"/>
      <c r="F41" s="29" t="str">
        <f>IF(F40="","",MAX(AVERAGE(E40:F40)))</f>
        <v/>
      </c>
      <c r="G41" s="29" t="str">
        <f>IF(G40="","",MAX(AVERAGE(F40:G40),AVERAGE(E40:G40)))</f>
        <v/>
      </c>
      <c r="H41" s="29" t="str">
        <f>IF(H40="","",MAX(AVERAGE(G40:H40),AVERAGE(F40:H40),AVERAGE(E40:H40)))</f>
        <v/>
      </c>
      <c r="I41" s="29" t="str">
        <f>IF(I40="","",MAX(AVERAGE(H40:I40),AVERAGE(G40:I40),AVERAGE(F40:I40),AVERAGE(E40:I40)))</f>
        <v/>
      </c>
      <c r="J41" s="29" t="str">
        <f t="shared" ref="J41:P41" si="13">IF(J40="","",MAX(AVERAGE(I40:J40),AVERAGE(H40:J40),AVERAGE(G40:J40),AVERAGE(F40:J40),AVERAGE(E40:J40)))</f>
        <v/>
      </c>
      <c r="K41" s="29" t="str">
        <f t="shared" si="13"/>
        <v/>
      </c>
      <c r="L41" s="29" t="str">
        <f t="shared" si="13"/>
        <v/>
      </c>
      <c r="M41" s="29" t="str">
        <f t="shared" si="13"/>
        <v/>
      </c>
      <c r="N41" s="29" t="str">
        <f t="shared" si="13"/>
        <v/>
      </c>
      <c r="O41" s="29" t="str">
        <f t="shared" si="13"/>
        <v/>
      </c>
      <c r="P41" s="29" t="str">
        <f t="shared" si="13"/>
        <v/>
      </c>
      <c r="Q41" s="30"/>
      <c r="R41" s="32"/>
      <c r="S41" s="32"/>
      <c r="T41" s="32"/>
      <c r="U41" s="34"/>
    </row>
    <row r="42" spans="2:21" ht="18.75" customHeight="1">
      <c r="B42" s="1"/>
      <c r="C42" s="31"/>
      <c r="D42" s="20" t="s">
        <v>31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2" t="str">
        <f>IF(COUNT(E42:P42)=0,"",SUM(E42:P42))</f>
        <v/>
      </c>
      <c r="R42" s="32" t="str">
        <f>IF($B42="","",COUNTIF(E42:P42,"&gt;"&amp;$T$3))</f>
        <v/>
      </c>
      <c r="S42" s="33" t="str">
        <f>IF($B42="","",MAX(E44:P44))</f>
        <v/>
      </c>
      <c r="T42" s="33" t="str">
        <f>IF($B42="","",MAX(E45:P45))</f>
        <v/>
      </c>
      <c r="U42" s="34" t="str">
        <f>IF(OR($B42="",COUNT(E42:P43)=0),"",IF(OR(N(Q42)&gt;$T$5,R42&gt;$T$6,S42&gt;=$T$7,T42&gt;$T$8),"違反",IF(OR(N(Q42)&gt;$T$4,R42&gt;=$T$6-1,S42&gt;=$T$9),"要注意","OK")))</f>
        <v/>
      </c>
    </row>
    <row r="43" spans="2:21" ht="18.75" customHeight="1">
      <c r="B43" s="1"/>
      <c r="C43" s="1"/>
      <c r="D43" s="20" t="s">
        <v>32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3" t="str">
        <f>IF(COUNT(E43:P43)=0,"",SUM(E43:P43))</f>
        <v/>
      </c>
      <c r="R43" s="32"/>
      <c r="S43" s="32"/>
      <c r="T43" s="32"/>
      <c r="U43" s="34"/>
    </row>
    <row r="44" spans="2:21" ht="18.75" customHeight="1">
      <c r="B44" s="1"/>
      <c r="C44" s="1"/>
      <c r="D44" s="24" t="s">
        <v>33</v>
      </c>
      <c r="E44" s="25" t="str">
        <f t="shared" ref="E44:P44" si="14">IF(AND(E42="",E43=""),"",N(E42)+N(E43))</f>
        <v/>
      </c>
      <c r="F44" s="25" t="str">
        <f t="shared" si="14"/>
        <v/>
      </c>
      <c r="G44" s="25" t="str">
        <f t="shared" si="14"/>
        <v/>
      </c>
      <c r="H44" s="25" t="str">
        <f t="shared" si="14"/>
        <v/>
      </c>
      <c r="I44" s="25" t="str">
        <f t="shared" si="14"/>
        <v/>
      </c>
      <c r="J44" s="25" t="str">
        <f t="shared" si="14"/>
        <v/>
      </c>
      <c r="K44" s="25" t="str">
        <f t="shared" si="14"/>
        <v/>
      </c>
      <c r="L44" s="25" t="str">
        <f t="shared" si="14"/>
        <v/>
      </c>
      <c r="M44" s="25" t="str">
        <f t="shared" si="14"/>
        <v/>
      </c>
      <c r="N44" s="25" t="str">
        <f t="shared" si="14"/>
        <v/>
      </c>
      <c r="O44" s="25" t="str">
        <f t="shared" si="14"/>
        <v/>
      </c>
      <c r="P44" s="25" t="str">
        <f t="shared" si="14"/>
        <v/>
      </c>
      <c r="Q44" s="26" t="str">
        <f>IF(COUNT(E44:P44)=0,"",SUM(E44:P44))</f>
        <v/>
      </c>
      <c r="R44" s="32"/>
      <c r="S44" s="32"/>
      <c r="T44" s="32"/>
      <c r="U44" s="34"/>
    </row>
    <row r="45" spans="2:21" ht="15.75" customHeight="1" thickBot="1">
      <c r="B45" s="1"/>
      <c r="C45" s="1"/>
      <c r="D45" s="27" t="s">
        <v>34</v>
      </c>
      <c r="E45" s="28"/>
      <c r="F45" s="29" t="str">
        <f>IF(F44="","",MAX(AVERAGE(E44:F44)))</f>
        <v/>
      </c>
      <c r="G45" s="29" t="str">
        <f>IF(G44="","",MAX(AVERAGE(F44:G44),AVERAGE(E44:G44)))</f>
        <v/>
      </c>
      <c r="H45" s="29" t="str">
        <f>IF(H44="","",MAX(AVERAGE(G44:H44),AVERAGE(F44:H44),AVERAGE(E44:H44)))</f>
        <v/>
      </c>
      <c r="I45" s="29" t="str">
        <f>IF(I44="","",MAX(AVERAGE(H44:I44),AVERAGE(G44:I44),AVERAGE(F44:I44),AVERAGE(E44:I44)))</f>
        <v/>
      </c>
      <c r="J45" s="29" t="str">
        <f t="shared" ref="J45:P45" si="15">IF(J44="","",MAX(AVERAGE(I44:J44),AVERAGE(H44:J44),AVERAGE(G44:J44),AVERAGE(F44:J44),AVERAGE(E44:J44)))</f>
        <v/>
      </c>
      <c r="K45" s="29" t="str">
        <f t="shared" si="15"/>
        <v/>
      </c>
      <c r="L45" s="29" t="str">
        <f t="shared" si="15"/>
        <v/>
      </c>
      <c r="M45" s="29" t="str">
        <f t="shared" si="15"/>
        <v/>
      </c>
      <c r="N45" s="29" t="str">
        <f t="shared" si="15"/>
        <v/>
      </c>
      <c r="O45" s="29" t="str">
        <f t="shared" si="15"/>
        <v/>
      </c>
      <c r="P45" s="29" t="str">
        <f t="shared" si="15"/>
        <v/>
      </c>
      <c r="Q45" s="30"/>
      <c r="R45" s="32"/>
      <c r="S45" s="32"/>
      <c r="T45" s="32"/>
      <c r="U45" s="34"/>
    </row>
  </sheetData>
  <mergeCells count="77">
    <mergeCell ref="B7:P7"/>
    <mergeCell ref="B8:P8"/>
    <mergeCell ref="U42:U45"/>
    <mergeCell ref="B42:B45"/>
    <mergeCell ref="C42:C45"/>
    <mergeCell ref="R42:R45"/>
    <mergeCell ref="S42:S45"/>
    <mergeCell ref="T42:T45"/>
    <mergeCell ref="U34:U37"/>
    <mergeCell ref="B38:B41"/>
    <mergeCell ref="C38:C41"/>
    <mergeCell ref="R38:R41"/>
    <mergeCell ref="S38:S41"/>
    <mergeCell ref="T38:T41"/>
    <mergeCell ref="U38:U41"/>
    <mergeCell ref="B34:B37"/>
    <mergeCell ref="C34:C37"/>
    <mergeCell ref="R34:R37"/>
    <mergeCell ref="S34:S37"/>
    <mergeCell ref="T34:T37"/>
    <mergeCell ref="U26:U29"/>
    <mergeCell ref="B30:B33"/>
    <mergeCell ref="C30:C33"/>
    <mergeCell ref="R30:R33"/>
    <mergeCell ref="S30:S33"/>
    <mergeCell ref="T30:T33"/>
    <mergeCell ref="U30:U33"/>
    <mergeCell ref="B26:B29"/>
    <mergeCell ref="C26:C29"/>
    <mergeCell ref="R26:R29"/>
    <mergeCell ref="S26:S29"/>
    <mergeCell ref="T26:T29"/>
    <mergeCell ref="U18:U21"/>
    <mergeCell ref="B22:B25"/>
    <mergeCell ref="C22:C25"/>
    <mergeCell ref="R22:R25"/>
    <mergeCell ref="S22:S25"/>
    <mergeCell ref="T22:T25"/>
    <mergeCell ref="U22:U25"/>
    <mergeCell ref="B18:B21"/>
    <mergeCell ref="C18:C21"/>
    <mergeCell ref="R18:R21"/>
    <mergeCell ref="S18:S21"/>
    <mergeCell ref="T18:T21"/>
    <mergeCell ref="T11:T12"/>
    <mergeCell ref="U11:U12"/>
    <mergeCell ref="B14:B17"/>
    <mergeCell ref="C14:C17"/>
    <mergeCell ref="R14:R17"/>
    <mergeCell ref="S14:S17"/>
    <mergeCell ref="T14:T17"/>
    <mergeCell ref="U14:U17"/>
    <mergeCell ref="Q9:S9"/>
    <mergeCell ref="B11:B12"/>
    <mergeCell ref="C11:C12"/>
    <mergeCell ref="D11:D12"/>
    <mergeCell ref="E11:P11"/>
    <mergeCell ref="Q11:Q12"/>
    <mergeCell ref="R11:R12"/>
    <mergeCell ref="S11:S12"/>
    <mergeCell ref="Q6:S6"/>
    <mergeCell ref="Q7:S7"/>
    <mergeCell ref="Q8:S8"/>
    <mergeCell ref="C4:D4"/>
    <mergeCell ref="F4:G5"/>
    <mergeCell ref="H4:I5"/>
    <mergeCell ref="J4:K5"/>
    <mergeCell ref="Q4:S4"/>
    <mergeCell ref="C5:D5"/>
    <mergeCell ref="Q5:S5"/>
    <mergeCell ref="B2:I2"/>
    <mergeCell ref="Q2:U2"/>
    <mergeCell ref="C3:D3"/>
    <mergeCell ref="F3:G3"/>
    <mergeCell ref="H3:I3"/>
    <mergeCell ref="J3:K3"/>
    <mergeCell ref="Q3:S3"/>
  </mergeCells>
  <phoneticPr fontId="33"/>
  <conditionalFormatting sqref="E12:P12">
    <cfRule type="expression" dxfId="113" priority="115">
      <formula>AND(TODAY()&gt;=E$13,TODAY()&lt;EDATE(E$13,1))</formula>
    </cfRule>
  </conditionalFormatting>
  <conditionalFormatting sqref="E14:P14">
    <cfRule type="expression" dxfId="112" priority="2">
      <formula>AND(ISNUMBER(E14),E14&gt;$T$3)</formula>
    </cfRule>
  </conditionalFormatting>
  <conditionalFormatting sqref="E16:P16">
    <cfRule type="expression" dxfId="111" priority="3">
      <formula>AND(ISNUMBER(E16),E16&gt;=$T$7)</formula>
    </cfRule>
    <cfRule type="expression" dxfId="110" priority="4">
      <formula>AND(ISNUMBER(E16),E16&gt;=$T$9)</formula>
    </cfRule>
  </conditionalFormatting>
  <conditionalFormatting sqref="E17:P17">
    <cfRule type="expression" dxfId="109" priority="5">
      <formula>AND(ISNUMBER(E17),E17&gt;$T$8)</formula>
    </cfRule>
  </conditionalFormatting>
  <conditionalFormatting sqref="E18:P18">
    <cfRule type="expression" dxfId="108" priority="13">
      <formula>AND(ISNUMBER(E18),E18&gt;$T$3)</formula>
    </cfRule>
  </conditionalFormatting>
  <conditionalFormatting sqref="E20:P20">
    <cfRule type="expression" dxfId="107" priority="14">
      <formula>AND(ISNUMBER(E20),E20&gt;=$T$7)</formula>
    </cfRule>
    <cfRule type="expression" dxfId="106" priority="15">
      <formula>AND(ISNUMBER(E20),E20&gt;=$T$9)</formula>
    </cfRule>
  </conditionalFormatting>
  <conditionalFormatting sqref="E21:P21">
    <cfRule type="expression" dxfId="105" priority="16">
      <formula>AND(ISNUMBER(E21),E21&gt;$T$8)</formula>
    </cfRule>
  </conditionalFormatting>
  <conditionalFormatting sqref="E22:P22">
    <cfRule type="expression" dxfId="104" priority="24">
      <formula>AND(ISNUMBER(E22),E22&gt;$T$3)</formula>
    </cfRule>
  </conditionalFormatting>
  <conditionalFormatting sqref="E24:P24">
    <cfRule type="expression" dxfId="103" priority="25">
      <formula>AND(ISNUMBER(E24),E24&gt;=$T$7)</formula>
    </cfRule>
    <cfRule type="expression" dxfId="102" priority="26">
      <formula>AND(ISNUMBER(E24),E24&gt;=$T$9)</formula>
    </cfRule>
  </conditionalFormatting>
  <conditionalFormatting sqref="E25:P25">
    <cfRule type="expression" dxfId="101" priority="27">
      <formula>AND(ISNUMBER(E25),E25&gt;$T$8)</formula>
    </cfRule>
  </conditionalFormatting>
  <conditionalFormatting sqref="E26:P26">
    <cfRule type="expression" dxfId="100" priority="35">
      <formula>AND(ISNUMBER(E26),E26&gt;$T$3)</formula>
    </cfRule>
  </conditionalFormatting>
  <conditionalFormatting sqref="E28:P28">
    <cfRule type="expression" dxfId="99" priority="36">
      <formula>AND(ISNUMBER(E28),E28&gt;=$T$7)</formula>
    </cfRule>
    <cfRule type="expression" dxfId="98" priority="37">
      <formula>AND(ISNUMBER(E28),E28&gt;=$T$9)</formula>
    </cfRule>
  </conditionalFormatting>
  <conditionalFormatting sqref="E29:P29">
    <cfRule type="expression" dxfId="97" priority="38">
      <formula>AND(ISNUMBER(E29),E29&gt;$T$8)</formula>
    </cfRule>
  </conditionalFormatting>
  <conditionalFormatting sqref="E30:P30">
    <cfRule type="expression" dxfId="96" priority="46">
      <formula>AND(ISNUMBER(E30),E30&gt;$T$3)</formula>
    </cfRule>
  </conditionalFormatting>
  <conditionalFormatting sqref="E32:P32">
    <cfRule type="expression" dxfId="95" priority="47">
      <formula>AND(ISNUMBER(E32),E32&gt;=$T$7)</formula>
    </cfRule>
    <cfRule type="expression" dxfId="94" priority="48">
      <formula>AND(ISNUMBER(E32),E32&gt;=$T$9)</formula>
    </cfRule>
  </conditionalFormatting>
  <conditionalFormatting sqref="E33:P33">
    <cfRule type="expression" dxfId="93" priority="49">
      <formula>AND(ISNUMBER(E33),E33&gt;$T$8)</formula>
    </cfRule>
  </conditionalFormatting>
  <conditionalFormatting sqref="E34:P34">
    <cfRule type="expression" dxfId="92" priority="57">
      <formula>AND(ISNUMBER(E34),E34&gt;$T$3)</formula>
    </cfRule>
  </conditionalFormatting>
  <conditionalFormatting sqref="E36:P36">
    <cfRule type="expression" dxfId="91" priority="58">
      <formula>AND(ISNUMBER(E36),E36&gt;=$T$7)</formula>
    </cfRule>
    <cfRule type="expression" dxfId="90" priority="59">
      <formula>AND(ISNUMBER(E36),E36&gt;=$T$9)</formula>
    </cfRule>
  </conditionalFormatting>
  <conditionalFormatting sqref="E37:P37">
    <cfRule type="expression" dxfId="89" priority="60">
      <formula>AND(ISNUMBER(E37),E37&gt;$T$8)</formula>
    </cfRule>
  </conditionalFormatting>
  <conditionalFormatting sqref="E38:P38">
    <cfRule type="expression" dxfId="88" priority="68">
      <formula>AND(ISNUMBER(E38),E38&gt;$T$3)</formula>
    </cfRule>
  </conditionalFormatting>
  <conditionalFormatting sqref="E40:P40">
    <cfRule type="expression" dxfId="87" priority="69">
      <formula>AND(ISNUMBER(E40),E40&gt;=$T$7)</formula>
    </cfRule>
    <cfRule type="expression" dxfId="86" priority="70">
      <formula>AND(ISNUMBER(E40),E40&gt;=$T$9)</formula>
    </cfRule>
  </conditionalFormatting>
  <conditionalFormatting sqref="E41:P41">
    <cfRule type="expression" dxfId="85" priority="71">
      <formula>AND(ISNUMBER(E41),E41&gt;$T$8)</formula>
    </cfRule>
  </conditionalFormatting>
  <conditionalFormatting sqref="E42:P42">
    <cfRule type="expression" dxfId="84" priority="79">
      <formula>AND(ISNUMBER(E42),E42&gt;$T$3)</formula>
    </cfRule>
  </conditionalFormatting>
  <conditionalFormatting sqref="E44:P44">
    <cfRule type="expression" dxfId="83" priority="80">
      <formula>AND(ISNUMBER(E44),E44&gt;=$T$7)</formula>
    </cfRule>
    <cfRule type="expression" dxfId="82" priority="81">
      <formula>AND(ISNUMBER(E44),E44&gt;=$T$9)</formula>
    </cfRule>
  </conditionalFormatting>
  <conditionalFormatting sqref="E45:P45">
    <cfRule type="expression" dxfId="81" priority="82">
      <formula>AND(ISNUMBER(E45),E45&gt;$T$8)</formula>
    </cfRule>
  </conditionalFormatting>
  <conditionalFormatting sqref="Q14">
    <cfRule type="expression" dxfId="72" priority="6">
      <formula>AND(ISNUMBER(Q14),Q14&gt;$T$5)</formula>
    </cfRule>
    <cfRule type="expression" dxfId="71" priority="7">
      <formula>AND(ISNUMBER(Q14),Q14&gt;$T$4)</formula>
    </cfRule>
  </conditionalFormatting>
  <conditionalFormatting sqref="Q18">
    <cfRule type="expression" dxfId="70" priority="17">
      <formula>AND(ISNUMBER(Q18),Q18&gt;$T$5)</formula>
    </cfRule>
    <cfRule type="expression" dxfId="69" priority="18">
      <formula>AND(ISNUMBER(Q18),Q18&gt;$T$4)</formula>
    </cfRule>
  </conditionalFormatting>
  <conditionalFormatting sqref="Q22">
    <cfRule type="expression" dxfId="68" priority="28">
      <formula>AND(ISNUMBER(Q22),Q22&gt;$T$5)</formula>
    </cfRule>
    <cfRule type="expression" dxfId="67" priority="29">
      <formula>AND(ISNUMBER(Q22),Q22&gt;$T$4)</formula>
    </cfRule>
  </conditionalFormatting>
  <conditionalFormatting sqref="Q26">
    <cfRule type="expression" dxfId="66" priority="39">
      <formula>AND(ISNUMBER(Q26),Q26&gt;$T$5)</formula>
    </cfRule>
    <cfRule type="expression" dxfId="65" priority="40">
      <formula>AND(ISNUMBER(Q26),Q26&gt;$T$4)</formula>
    </cfRule>
  </conditionalFormatting>
  <conditionalFormatting sqref="Q30">
    <cfRule type="expression" dxfId="64" priority="50">
      <formula>AND(ISNUMBER(Q30),Q30&gt;$T$5)</formula>
    </cfRule>
    <cfRule type="expression" dxfId="63" priority="51">
      <formula>AND(ISNUMBER(Q30),Q30&gt;$T$4)</formula>
    </cfRule>
  </conditionalFormatting>
  <conditionalFormatting sqref="Q34">
    <cfRule type="expression" dxfId="62" priority="61">
      <formula>AND(ISNUMBER(Q34),Q34&gt;$T$5)</formula>
    </cfRule>
    <cfRule type="expression" dxfId="61" priority="62">
      <formula>AND(ISNUMBER(Q34),Q34&gt;$T$4)</formula>
    </cfRule>
  </conditionalFormatting>
  <conditionalFormatting sqref="Q38">
    <cfRule type="expression" dxfId="60" priority="72">
      <formula>AND(ISNUMBER(Q38),Q38&gt;$T$5)</formula>
    </cfRule>
    <cfRule type="expression" dxfId="59" priority="73">
      <formula>AND(ISNUMBER(Q38),Q38&gt;$T$4)</formula>
    </cfRule>
  </conditionalFormatting>
  <conditionalFormatting sqref="Q42">
    <cfRule type="expression" dxfId="58" priority="83">
      <formula>AND(ISNUMBER(Q42),Q42&gt;$T$5)</formula>
    </cfRule>
    <cfRule type="expression" dxfId="57" priority="84">
      <formula>AND(ISNUMBER(Q42),Q42&gt;$T$4)</formula>
    </cfRule>
  </conditionalFormatting>
  <conditionalFormatting sqref="R14">
    <cfRule type="expression" dxfId="52" priority="8">
      <formula>AND(ISNUMBER(R14),R14&gt;$T$6)</formula>
    </cfRule>
    <cfRule type="expression" dxfId="51" priority="9">
      <formula>AND(ISNUMBER(R14),R14&gt;=$T$6-1)</formula>
    </cfRule>
  </conditionalFormatting>
  <conditionalFormatting sqref="R18">
    <cfRule type="expression" dxfId="50" priority="19">
      <formula>AND(ISNUMBER(R18),R18&gt;$T$6)</formula>
    </cfRule>
    <cfRule type="expression" dxfId="49" priority="20">
      <formula>AND(ISNUMBER(R18),R18&gt;=$T$6-1)</formula>
    </cfRule>
  </conditionalFormatting>
  <conditionalFormatting sqref="R22">
    <cfRule type="expression" dxfId="48" priority="30">
      <formula>AND(ISNUMBER(R22),R22&gt;$T$6)</formula>
    </cfRule>
    <cfRule type="expression" dxfId="47" priority="31">
      <formula>AND(ISNUMBER(R22),R22&gt;=$T$6-1)</formula>
    </cfRule>
  </conditionalFormatting>
  <conditionalFormatting sqref="R26">
    <cfRule type="expression" dxfId="46" priority="41">
      <formula>AND(ISNUMBER(R26),R26&gt;$T$6)</formula>
    </cfRule>
    <cfRule type="expression" dxfId="45" priority="42">
      <formula>AND(ISNUMBER(R26),R26&gt;=$T$6-1)</formula>
    </cfRule>
  </conditionalFormatting>
  <conditionalFormatting sqref="R30">
    <cfRule type="expression" dxfId="44" priority="52">
      <formula>AND(ISNUMBER(R30),R30&gt;$T$6)</formula>
    </cfRule>
    <cfRule type="expression" dxfId="43" priority="53">
      <formula>AND(ISNUMBER(R30),R30&gt;=$T$6-1)</formula>
    </cfRule>
  </conditionalFormatting>
  <conditionalFormatting sqref="R34">
    <cfRule type="expression" dxfId="42" priority="63">
      <formula>AND(ISNUMBER(R34),R34&gt;$T$6)</formula>
    </cfRule>
    <cfRule type="expression" dxfId="41" priority="64">
      <formula>AND(ISNUMBER(R34),R34&gt;=$T$6-1)</formula>
    </cfRule>
  </conditionalFormatting>
  <conditionalFormatting sqref="R38">
    <cfRule type="expression" dxfId="40" priority="74">
      <formula>AND(ISNUMBER(R38),R38&gt;$T$6)</formula>
    </cfRule>
    <cfRule type="expression" dxfId="39" priority="75">
      <formula>AND(ISNUMBER(R38),R38&gt;=$T$6-1)</formula>
    </cfRule>
  </conditionalFormatting>
  <conditionalFormatting sqref="R42">
    <cfRule type="expression" dxfId="38" priority="85">
      <formula>AND(ISNUMBER(R42),R42&gt;$T$6)</formula>
    </cfRule>
    <cfRule type="expression" dxfId="37" priority="86">
      <formula>AND(ISNUMBER(R42),R42&gt;=$T$6-1)</formula>
    </cfRule>
  </conditionalFormatting>
  <conditionalFormatting sqref="S14">
    <cfRule type="expression" dxfId="32" priority="10">
      <formula>AND(ISNUMBER(S14),S14&gt;=$T$7)</formula>
    </cfRule>
    <cfRule type="expression" dxfId="31" priority="11">
      <formula>AND(ISNUMBER(S14),S14&gt;=$T$9)</formula>
    </cfRule>
  </conditionalFormatting>
  <conditionalFormatting sqref="S18">
    <cfRule type="expression" dxfId="30" priority="21">
      <formula>AND(ISNUMBER(S18),S18&gt;=$T$7)</formula>
    </cfRule>
    <cfRule type="expression" dxfId="29" priority="22">
      <formula>AND(ISNUMBER(S18),S18&gt;=$T$9)</formula>
    </cfRule>
  </conditionalFormatting>
  <conditionalFormatting sqref="S22">
    <cfRule type="expression" dxfId="28" priority="32">
      <formula>AND(ISNUMBER(S22),S22&gt;=$T$7)</formula>
    </cfRule>
    <cfRule type="expression" dxfId="27" priority="33">
      <formula>AND(ISNUMBER(S22),S22&gt;=$T$9)</formula>
    </cfRule>
  </conditionalFormatting>
  <conditionalFormatting sqref="S26">
    <cfRule type="expression" dxfId="26" priority="43">
      <formula>AND(ISNUMBER(S26),S26&gt;=$T$7)</formula>
    </cfRule>
    <cfRule type="expression" dxfId="25" priority="44">
      <formula>AND(ISNUMBER(S26),S26&gt;=$T$9)</formula>
    </cfRule>
  </conditionalFormatting>
  <conditionalFormatting sqref="S30">
    <cfRule type="expression" dxfId="24" priority="54">
      <formula>AND(ISNUMBER(S30),S30&gt;=$T$7)</formula>
    </cfRule>
    <cfRule type="expression" dxfId="23" priority="55">
      <formula>AND(ISNUMBER(S30),S30&gt;=$T$9)</formula>
    </cfRule>
  </conditionalFormatting>
  <conditionalFormatting sqref="S34">
    <cfRule type="expression" dxfId="22" priority="65">
      <formula>AND(ISNUMBER(S34),S34&gt;=$T$7)</formula>
    </cfRule>
    <cfRule type="expression" dxfId="21" priority="66">
      <formula>AND(ISNUMBER(S34),S34&gt;=$T$9)</formula>
    </cfRule>
  </conditionalFormatting>
  <conditionalFormatting sqref="S38">
    <cfRule type="expression" dxfId="20" priority="76">
      <formula>AND(ISNUMBER(S38),S38&gt;=$T$7)</formula>
    </cfRule>
    <cfRule type="expression" dxfId="19" priority="77">
      <formula>AND(ISNUMBER(S38),S38&gt;=$T$9)</formula>
    </cfRule>
  </conditionalFormatting>
  <conditionalFormatting sqref="S42">
    <cfRule type="expression" dxfId="18" priority="87">
      <formula>AND(ISNUMBER(S42),S42&gt;=$T$7)</formula>
    </cfRule>
    <cfRule type="expression" dxfId="17" priority="88">
      <formula>AND(ISNUMBER(S42),S42&gt;=$T$9)</formula>
    </cfRule>
  </conditionalFormatting>
  <conditionalFormatting sqref="T14">
    <cfRule type="expression" dxfId="12" priority="12">
      <formula>AND(ISNUMBER(T14),T14&gt;$T$8)</formula>
    </cfRule>
  </conditionalFormatting>
  <conditionalFormatting sqref="T18">
    <cfRule type="expression" dxfId="11" priority="23">
      <formula>AND(ISNUMBER(T18),T18&gt;$T$8)</formula>
    </cfRule>
  </conditionalFormatting>
  <conditionalFormatting sqref="T22">
    <cfRule type="expression" dxfId="10" priority="34">
      <formula>AND(ISNUMBER(T22),T22&gt;$T$8)</formula>
    </cfRule>
  </conditionalFormatting>
  <conditionalFormatting sqref="T26">
    <cfRule type="expression" dxfId="9" priority="45">
      <formula>AND(ISNUMBER(T26),T26&gt;$T$8)</formula>
    </cfRule>
  </conditionalFormatting>
  <conditionalFormatting sqref="T30">
    <cfRule type="expression" dxfId="8" priority="56">
      <formula>AND(ISNUMBER(T30),T30&gt;$T$8)</formula>
    </cfRule>
  </conditionalFormatting>
  <conditionalFormatting sqref="T34">
    <cfRule type="expression" dxfId="7" priority="67">
      <formula>AND(ISNUMBER(T34),T34&gt;$T$8)</formula>
    </cfRule>
  </conditionalFormatting>
  <conditionalFormatting sqref="T38">
    <cfRule type="expression" dxfId="6" priority="78">
      <formula>AND(ISNUMBER(T38),T38&gt;$T$8)</formula>
    </cfRule>
  </conditionalFormatting>
  <conditionalFormatting sqref="T42">
    <cfRule type="expression" dxfId="5" priority="89">
      <formula>AND(ISNUMBER(T42),T42&gt;$T$8)</formula>
    </cfRule>
  </conditionalFormatting>
  <conditionalFormatting sqref="U14:U45">
    <cfRule type="expression" dxfId="2" priority="112">
      <formula>U14="違反"</formula>
    </cfRule>
    <cfRule type="expression" dxfId="1" priority="113">
      <formula>U14="要注意"</formula>
    </cfRule>
    <cfRule type="expression" dxfId="0" priority="114">
      <formula>U14="OK"</formula>
    </cfRule>
  </conditionalFormatting>
  <dataValidations count="1">
    <dataValidation type="decimal" allowBlank="1" showErrorMessage="1" error="0〜300の数字（時間）で入力してください" sqref="E14:P15 E18:P19 E22:P23 E26:P27 E30:P31 E34:P35 E38:P39 E42:P43" xr:uid="{00000000-0002-0000-0000-000000000000}">
      <formula1>0</formula1>
      <formula2>300</formula2>
    </dataValidation>
  </dataValidations>
  <hyperlinks>
    <hyperlink ref="A1" r:id="rId1" display="雛形の無料ダウンロード" xr:uid="{0C12D97E-DF96-485E-BD6D-55F7A8DE6A18}"/>
    <hyperlink ref="A1:BA1" r:id="rId2" display="今すぐクリックして､無登録でゲット｡雛形の無料ダウンロード " xr:uid="{A93A1022-DC9E-4F23-8B32-7A37A4DEF85A}"/>
  </hyperlinks>
  <printOptions horizontalCentered="1"/>
  <pageMargins left="0.31496062992125984" right="0.31496062992125984" top="0.39370078740157483" bottom="0.31496062992125984" header="0.39370078740157483" footer="0.31496062992125984"/>
  <pageSetup paperSize="8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残業管理</vt:lpstr>
      <vt:lpstr>残業管理!Print_Area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inbl</cp:lastModifiedBy>
  <cp:revision>0</cp:revision>
  <cp:lastPrinted>2026-10-27T10:00:31Z</cp:lastPrinted>
  <dcterms:created xsi:type="dcterms:W3CDTF">2026-10-25T00:56:23Z</dcterms:created>
  <dcterms:modified xsi:type="dcterms:W3CDTF">2026-10-27T10:04:02Z</dcterms:modified>
  <dc:language>en-US</dc:language>
</cp:coreProperties>
</file>